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1 - DISTRICTS\Mountain Empire\19 MMP\"/>
    </mc:Choice>
  </mc:AlternateContent>
  <xr:revisionPtr revIDLastSave="0" documentId="13_ncr:1_{474290A3-59C7-4324-BACB-19E8FBCCE778}" xr6:coauthVersionLast="41" xr6:coauthVersionMax="41" xr10:uidLastSave="{00000000-0000-0000-0000-000000000000}"/>
  <bookViews>
    <workbookView xWindow="28680" yWindow="-120" windowWidth="29040" windowHeight="15840" tabRatio="859" firstSheet="4" activeTab="4" xr2:uid="{00000000-000D-0000-FFFF-FFFF00000000}"/>
  </bookViews>
  <sheets>
    <sheet name="FCI" sheetId="21" r:id="rId1"/>
    <sheet name="Enrollment" sheetId="23" r:id="rId2"/>
    <sheet name="PM Program" sheetId="24" r:id="rId3"/>
    <sheet name="Financials" sheetId="20" r:id="rId4"/>
    <sheet name="MountainEmpireInventory" sheetId="1" r:id="rId5"/>
    <sheet name="Charts and Graphs" sheetId="22" r:id="rId6"/>
    <sheet name="MountainEmpire Summary" sheetId="18" r:id="rId7"/>
    <sheet name="Districts" sheetId="14" r:id="rId8"/>
    <sheet name="Systems" sheetId="2" r:id="rId9"/>
    <sheet name="CSI Codes" sheetId="3" r:id="rId10"/>
    <sheet name="Roofing" sheetId="4" r:id="rId11"/>
    <sheet name="Fencing" sheetId="13" r:id="rId12"/>
    <sheet name="Paving" sheetId="5" r:id="rId13"/>
    <sheet name="Plumbing" sheetId="6" r:id="rId14"/>
    <sheet name="Electrical" sheetId="7" r:id="rId15"/>
    <sheet name="LowVoltage" sheetId="17" r:id="rId16"/>
    <sheet name="Finishes" sheetId="8" r:id="rId17"/>
    <sheet name="Openings" sheetId="10" r:id="rId18"/>
    <sheet name="HVAC" sheetId="11" r:id="rId19"/>
    <sheet name="Playground" sheetId="12" r:id="rId20"/>
    <sheet name="MEUSD Schools" sheetId="15" r:id="rId21"/>
  </sheets>
  <definedNames>
    <definedName name="_xlnm._FilterDatabase" localSheetId="4" hidden="1">MountainEmpireInventory!$B$3:$M$928</definedName>
    <definedName name="_xlnm._FilterDatabase" localSheetId="8" hidden="1">Systems!$B$3:$F$999</definedName>
    <definedName name="Alpine">Districts!$D$4:$D$8</definedName>
    <definedName name="AlpineAlpine">#REF!</definedName>
    <definedName name="Campo">'MEUSD Schools'!$F$4:$F$19</definedName>
    <definedName name="CloverFlat">'MEUSD Schools'!$G$4:$G$27</definedName>
    <definedName name="Condition">Systems!$J$4:$J$6</definedName>
    <definedName name="Descanso">'MEUSD Schools'!$E$4:$E$21</definedName>
    <definedName name="District">Districts!$B$4:$B$6</definedName>
    <definedName name="Division">'CSI Codes'!$D$4:$D$13</definedName>
    <definedName name="Divisions">Systems!$B$3:$B$26</definedName>
    <definedName name="Electrical">Electrical!$B$4:$B$24</definedName>
    <definedName name="Fencing">Fencing!$B$4:$B$16</definedName>
    <definedName name="Finishes">Finishes!$B$4:$B$22</definedName>
    <definedName name="HVAC">HVAC!$B$4:$B$26</definedName>
    <definedName name="Jacumba">'MEUSD Schools'!$K$4:$K$13</definedName>
    <definedName name="JamulDulzura">Districts!$E$4:$E$6</definedName>
    <definedName name="JamulDulzuraJamulIntermediate">'MEUSD Schools'!$F$4:$F$26</definedName>
    <definedName name="JamulDulzuraJamulPrimary">'MEUSD Schools'!$E$4:$E$35</definedName>
    <definedName name="JamulDulzuraOakGroveMiddleSchool">'MEUSD Schools'!$G$4:$G$41</definedName>
    <definedName name="JamulDulzuraPrimary">'MEUSD Schools'!$E$4:$E$9</definedName>
    <definedName name="JDBuilding">'MEUSD Schools'!$E$4:$E$9</definedName>
    <definedName name="LowVoltage">LowVoltage!$B$4:$B$9</definedName>
    <definedName name="MEUSDSchools">'MEUSD Schools'!$C$4:$C$11</definedName>
    <definedName name="MountainEmpireAltEd">'MEUSD Schools'!$L$4:$L$14</definedName>
    <definedName name="MountainEmpireHS">'MEUSD Schools'!$H$4:$H$36</definedName>
    <definedName name="Paving">Paving!$B$3:$B$7</definedName>
    <definedName name="PineValley">'MEUSD Schools'!$I$4:$I$17</definedName>
    <definedName name="Playground">Playground!$B$4:$B$11</definedName>
    <definedName name="Plumbing">Plumbing!$B$3:$B$22</definedName>
    <definedName name="Portable">Systems!$I$4:$I$5</definedName>
    <definedName name="Potrero">'MEUSD Schools'!$J$4:$J$42</definedName>
    <definedName name="Roofing">Roofing!$C$4:$C$15</definedName>
    <definedName name="System">'CSI Codes'!$C$4:$C$13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2" i="23" l="1"/>
  <c r="O124" i="23"/>
  <c r="T124" i="23" s="1"/>
  <c r="O123" i="23"/>
  <c r="T123" i="23" s="1"/>
  <c r="O122" i="23"/>
  <c r="T122" i="23" s="1"/>
  <c r="B99" i="23"/>
  <c r="B94" i="23"/>
  <c r="B88" i="23"/>
  <c r="B113" i="23"/>
  <c r="B108" i="23"/>
  <c r="B102" i="23"/>
  <c r="B85" i="23"/>
  <c r="B80" i="23"/>
  <c r="B74" i="23"/>
  <c r="B71" i="23"/>
  <c r="B66" i="23"/>
  <c r="B60" i="23"/>
  <c r="B57" i="23"/>
  <c r="B52" i="23"/>
  <c r="B46" i="23"/>
  <c r="B43" i="23"/>
  <c r="B38" i="23"/>
  <c r="B32" i="23"/>
  <c r="B29" i="23"/>
  <c r="B24" i="23"/>
  <c r="B18" i="23"/>
  <c r="B15" i="23"/>
  <c r="B10" i="23"/>
  <c r="B4" i="23"/>
  <c r="C2" i="18"/>
  <c r="A16" i="23" l="1"/>
  <c r="Q124" i="23"/>
  <c r="A58" i="23"/>
  <c r="A44" i="23"/>
  <c r="Q123" i="23"/>
  <c r="A72" i="23"/>
  <c r="A114" i="23"/>
  <c r="A100" i="23"/>
  <c r="A86" i="23"/>
  <c r="A30" i="23"/>
  <c r="Q125" i="23" l="1"/>
  <c r="M7" i="24"/>
  <c r="E16" i="20" l="1"/>
  <c r="D16" i="20"/>
  <c r="S5" i="22" l="1"/>
  <c r="D7" i="24" l="1"/>
  <c r="G7" i="24" s="1"/>
  <c r="G6" i="24"/>
  <c r="H6" i="24" s="1"/>
  <c r="G8" i="24"/>
  <c r="H8" i="24" s="1"/>
  <c r="I8" i="24" s="1"/>
  <c r="J8" i="24" s="1"/>
  <c r="K8" i="24" s="1"/>
  <c r="D5" i="24"/>
  <c r="D4" i="24"/>
  <c r="G4" i="24" s="1"/>
  <c r="H4" i="24" s="1"/>
  <c r="H7" i="24" l="1"/>
  <c r="G5" i="24"/>
  <c r="H5" i="24" s="1"/>
  <c r="M5" i="24"/>
  <c r="N5" i="24" s="1"/>
  <c r="I4" i="24"/>
  <c r="J4" i="24" s="1"/>
  <c r="K4" i="24" s="1"/>
  <c r="I6" i="24"/>
  <c r="J6" i="24" s="1"/>
  <c r="K6" i="24" s="1"/>
  <c r="I5" i="24"/>
  <c r="J5" i="24" s="1"/>
  <c r="K5" i="24" s="1"/>
  <c r="I7" i="24"/>
  <c r="J7" i="24" s="1"/>
  <c r="K7" i="24" s="1"/>
  <c r="C19" i="20"/>
  <c r="C20" i="20" s="1"/>
  <c r="C17" i="20"/>
  <c r="T10" i="20"/>
  <c r="R10" i="20"/>
  <c r="P10" i="20"/>
  <c r="N10" i="20"/>
  <c r="L10" i="20"/>
  <c r="J10" i="20"/>
  <c r="H10" i="20"/>
  <c r="F10" i="20"/>
  <c r="D10" i="20"/>
  <c r="C10" i="20"/>
  <c r="E9" i="20"/>
  <c r="G9" i="20" s="1"/>
  <c r="I9" i="20" s="1"/>
  <c r="K9" i="20" s="1"/>
  <c r="M9" i="20" s="1"/>
  <c r="O9" i="20" s="1"/>
  <c r="Q9" i="20" s="1"/>
  <c r="S9" i="20" s="1"/>
  <c r="U9" i="20" s="1"/>
  <c r="E7" i="20"/>
  <c r="G7" i="20" s="1"/>
  <c r="I7" i="20" s="1"/>
  <c r="K7" i="20" s="1"/>
  <c r="M7" i="20" s="1"/>
  <c r="O7" i="20" s="1"/>
  <c r="Q7" i="20" s="1"/>
  <c r="S7" i="20" s="1"/>
  <c r="U7" i="20" s="1"/>
  <c r="E6" i="20"/>
  <c r="G6" i="20" s="1"/>
  <c r="I6" i="20" s="1"/>
  <c r="K6" i="20" s="1"/>
  <c r="M6" i="20" s="1"/>
  <c r="O6" i="20" s="1"/>
  <c r="Q6" i="20" s="1"/>
  <c r="S6" i="20" s="1"/>
  <c r="U6" i="20" s="1"/>
  <c r="E5" i="20"/>
  <c r="D271" i="18"/>
  <c r="E271" i="18"/>
  <c r="F271" i="18"/>
  <c r="G271" i="18"/>
  <c r="H271" i="18"/>
  <c r="I271" i="18"/>
  <c r="J271" i="18"/>
  <c r="D272" i="18"/>
  <c r="E272" i="18"/>
  <c r="F272" i="18"/>
  <c r="G272" i="18"/>
  <c r="H272" i="18"/>
  <c r="I272" i="18"/>
  <c r="J272" i="18"/>
  <c r="D273" i="18"/>
  <c r="E273" i="18"/>
  <c r="F273" i="18"/>
  <c r="G273" i="18"/>
  <c r="J273" i="18"/>
  <c r="D274" i="18"/>
  <c r="E274" i="18"/>
  <c r="F274" i="18"/>
  <c r="G274" i="18"/>
  <c r="H274" i="18"/>
  <c r="I274" i="18"/>
  <c r="D275" i="18"/>
  <c r="E275" i="18"/>
  <c r="F275" i="18"/>
  <c r="G275" i="18"/>
  <c r="H275" i="18"/>
  <c r="I275" i="18"/>
  <c r="J275" i="18"/>
  <c r="D276" i="18"/>
  <c r="D277" i="18"/>
  <c r="E277" i="18"/>
  <c r="F277" i="18"/>
  <c r="G277" i="18"/>
  <c r="H277" i="18"/>
  <c r="I277" i="18"/>
  <c r="J277" i="18"/>
  <c r="D278" i="18"/>
  <c r="F278" i="18"/>
  <c r="C273" i="18"/>
  <c r="C274" i="18"/>
  <c r="C275" i="18"/>
  <c r="C277" i="18"/>
  <c r="C271" i="18"/>
  <c r="J9" i="24" l="1"/>
  <c r="K277" i="18"/>
  <c r="K275" i="18"/>
  <c r="K271" i="18"/>
  <c r="E10" i="20"/>
  <c r="G5" i="20"/>
  <c r="D279" i="18"/>
  <c r="J13" i="24" l="1"/>
  <c r="K9" i="24"/>
  <c r="I5" i="20"/>
  <c r="G10" i="20"/>
  <c r="I10" i="20" l="1"/>
  <c r="K5" i="20"/>
  <c r="M5" i="20" l="1"/>
  <c r="K10" i="20"/>
  <c r="M10" i="20" l="1"/>
  <c r="O5" i="20"/>
  <c r="O10" i="20" l="1"/>
  <c r="Q5" i="20"/>
  <c r="Q10" i="20" l="1"/>
  <c r="S5" i="20"/>
  <c r="S10" i="20" l="1"/>
  <c r="U5" i="20"/>
  <c r="U10" i="20" s="1"/>
  <c r="L135" i="23" l="1"/>
  <c r="M135" i="23" s="1"/>
  <c r="N135" i="23" s="1"/>
  <c r="O135" i="23" s="1"/>
  <c r="P135" i="23" s="1"/>
  <c r="G58" i="23" l="1"/>
  <c r="F58" i="23"/>
  <c r="E58" i="23"/>
  <c r="E114" i="23"/>
  <c r="F72" i="23"/>
  <c r="F16" i="23"/>
  <c r="E30" i="23"/>
  <c r="D30" i="23" s="1"/>
  <c r="F44" i="23"/>
  <c r="G86" i="23"/>
  <c r="F86" i="23"/>
  <c r="E86" i="23"/>
  <c r="E72" i="23"/>
  <c r="E44" i="23"/>
  <c r="E16" i="23"/>
  <c r="D16" i="23" s="1"/>
  <c r="D44" i="23" l="1"/>
  <c r="D72" i="23"/>
  <c r="D86" i="23"/>
  <c r="D58" i="23"/>
  <c r="C118" i="23"/>
  <c r="D118" i="23"/>
  <c r="E118" i="23"/>
  <c r="F118" i="23"/>
  <c r="G118" i="23"/>
  <c r="H118" i="23"/>
  <c r="I118" i="23"/>
  <c r="J118" i="23"/>
  <c r="K118" i="23"/>
  <c r="C119" i="23"/>
  <c r="D119" i="23"/>
  <c r="E119" i="23"/>
  <c r="F119" i="23"/>
  <c r="G119" i="23"/>
  <c r="H119" i="23"/>
  <c r="I119" i="23"/>
  <c r="J119" i="23"/>
  <c r="K119" i="23"/>
  <c r="C120" i="23"/>
  <c r="D120" i="23"/>
  <c r="E120" i="23"/>
  <c r="F120" i="23"/>
  <c r="G120" i="23"/>
  <c r="H120" i="23"/>
  <c r="I120" i="23"/>
  <c r="J120" i="23"/>
  <c r="K120" i="23"/>
  <c r="C121" i="23"/>
  <c r="D121" i="23"/>
  <c r="E121" i="23"/>
  <c r="F121" i="23"/>
  <c r="G121" i="23"/>
  <c r="H121" i="23"/>
  <c r="I121" i="23"/>
  <c r="J121" i="23"/>
  <c r="K121" i="23"/>
  <c r="C122" i="23"/>
  <c r="D122" i="23"/>
  <c r="E122" i="23"/>
  <c r="F122" i="23"/>
  <c r="G122" i="23"/>
  <c r="H122" i="23"/>
  <c r="I122" i="23"/>
  <c r="J122" i="23"/>
  <c r="K122" i="23"/>
  <c r="C123" i="23"/>
  <c r="D123" i="23"/>
  <c r="E123" i="23"/>
  <c r="F123" i="23"/>
  <c r="G123" i="23"/>
  <c r="H123" i="23"/>
  <c r="I123" i="23"/>
  <c r="J123" i="23"/>
  <c r="K123" i="23"/>
  <c r="C124" i="23"/>
  <c r="D124" i="23"/>
  <c r="E124" i="23"/>
  <c r="F124" i="23"/>
  <c r="G124" i="23"/>
  <c r="H124" i="23"/>
  <c r="I124" i="23"/>
  <c r="J124" i="23"/>
  <c r="K124" i="23"/>
  <c r="C125" i="23"/>
  <c r="D125" i="23"/>
  <c r="E125" i="23"/>
  <c r="F125" i="23"/>
  <c r="G125" i="23"/>
  <c r="H125" i="23"/>
  <c r="I125" i="23"/>
  <c r="J125" i="23"/>
  <c r="K125" i="23"/>
  <c r="C126" i="23"/>
  <c r="D126" i="23"/>
  <c r="E126" i="23"/>
  <c r="F126" i="23"/>
  <c r="G126" i="23"/>
  <c r="H126" i="23"/>
  <c r="I126" i="23"/>
  <c r="J126" i="23"/>
  <c r="K126" i="23"/>
  <c r="C127" i="23"/>
  <c r="D127" i="23"/>
  <c r="E127" i="23"/>
  <c r="F127" i="23"/>
  <c r="G127" i="23"/>
  <c r="H127" i="23"/>
  <c r="I127" i="23"/>
  <c r="J127" i="23"/>
  <c r="K127" i="23"/>
  <c r="C128" i="23"/>
  <c r="D128" i="23"/>
  <c r="E128" i="23"/>
  <c r="F128" i="23"/>
  <c r="G128" i="23"/>
  <c r="H128" i="23"/>
  <c r="I128" i="23"/>
  <c r="J128" i="23"/>
  <c r="K128" i="23"/>
  <c r="C129" i="23"/>
  <c r="D129" i="23"/>
  <c r="E129" i="23"/>
  <c r="F129" i="23"/>
  <c r="G129" i="23"/>
  <c r="H129" i="23"/>
  <c r="I129" i="23"/>
  <c r="J129" i="23"/>
  <c r="K129" i="23"/>
  <c r="C130" i="23"/>
  <c r="D130" i="23"/>
  <c r="E130" i="23"/>
  <c r="F130" i="23"/>
  <c r="G130" i="23"/>
  <c r="H130" i="23"/>
  <c r="I130" i="23"/>
  <c r="J130" i="23"/>
  <c r="K130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18" i="23"/>
  <c r="I131" i="23" l="1"/>
  <c r="D134" i="23" s="1"/>
  <c r="E131" i="23"/>
  <c r="H134" i="23" s="1"/>
  <c r="J131" i="23"/>
  <c r="C134" i="23" s="1"/>
  <c r="F131" i="23"/>
  <c r="G134" i="23" s="1"/>
  <c r="K131" i="23"/>
  <c r="B134" i="23" s="1"/>
  <c r="G131" i="23"/>
  <c r="F134" i="23" s="1"/>
  <c r="C131" i="23"/>
  <c r="J134" i="23" s="1"/>
  <c r="H131" i="23"/>
  <c r="E134" i="23" s="1"/>
  <c r="D131" i="23"/>
  <c r="I134" i="23" s="1"/>
  <c r="B131" i="23"/>
  <c r="K134" i="23" s="1"/>
  <c r="I30" i="23"/>
  <c r="J30" i="23"/>
  <c r="K30" i="23"/>
  <c r="L30" i="23"/>
  <c r="M30" i="23"/>
  <c r="N30" i="23"/>
  <c r="O30" i="23"/>
  <c r="P30" i="23"/>
  <c r="Q30" i="23"/>
  <c r="H30" i="23"/>
  <c r="Q114" i="23"/>
  <c r="P114" i="23"/>
  <c r="O114" i="23"/>
  <c r="N114" i="23"/>
  <c r="M114" i="23"/>
  <c r="L114" i="23"/>
  <c r="K114" i="23"/>
  <c r="J114" i="23"/>
  <c r="I114" i="23"/>
  <c r="H114" i="23"/>
  <c r="Q100" i="23"/>
  <c r="P100" i="23"/>
  <c r="O100" i="23"/>
  <c r="N100" i="23"/>
  <c r="M100" i="23"/>
  <c r="L100" i="23"/>
  <c r="K100" i="23"/>
  <c r="J100" i="23"/>
  <c r="I100" i="23"/>
  <c r="H100" i="23"/>
  <c r="Q86" i="23"/>
  <c r="P86" i="23"/>
  <c r="O86" i="23"/>
  <c r="N86" i="23"/>
  <c r="M86" i="23"/>
  <c r="L86" i="23"/>
  <c r="K86" i="23"/>
  <c r="J86" i="23"/>
  <c r="I86" i="23"/>
  <c r="H86" i="23"/>
  <c r="O72" i="23"/>
  <c r="Q72" i="23"/>
  <c r="P72" i="23"/>
  <c r="N72" i="23"/>
  <c r="M72" i="23"/>
  <c r="L72" i="23"/>
  <c r="K72" i="23"/>
  <c r="J72" i="23"/>
  <c r="I72" i="23"/>
  <c r="H72" i="23"/>
  <c r="I58" i="23"/>
  <c r="J58" i="23"/>
  <c r="K58" i="23"/>
  <c r="L58" i="23"/>
  <c r="M58" i="23"/>
  <c r="N58" i="23"/>
  <c r="O58" i="23"/>
  <c r="P58" i="23"/>
  <c r="Q58" i="23"/>
  <c r="H58" i="23"/>
  <c r="I44" i="23"/>
  <c r="J44" i="23"/>
  <c r="K44" i="23"/>
  <c r="L44" i="23"/>
  <c r="M44" i="23"/>
  <c r="N44" i="23"/>
  <c r="O44" i="23"/>
  <c r="P44" i="23"/>
  <c r="Q44" i="23"/>
  <c r="H44" i="23"/>
  <c r="I16" i="23"/>
  <c r="I115" i="23" s="1"/>
  <c r="J16" i="23"/>
  <c r="K16" i="23"/>
  <c r="K115" i="23" s="1"/>
  <c r="L16" i="23"/>
  <c r="L115" i="23" s="1"/>
  <c r="M16" i="23"/>
  <c r="M115" i="23" s="1"/>
  <c r="N16" i="23"/>
  <c r="O16" i="23"/>
  <c r="O115" i="23" s="1"/>
  <c r="P16" i="23"/>
  <c r="P115" i="23" s="1"/>
  <c r="Q16" i="23"/>
  <c r="H16" i="23"/>
  <c r="H115" i="23" l="1"/>
  <c r="N115" i="23"/>
  <c r="J115" i="23"/>
  <c r="Q115" i="23"/>
  <c r="N131" i="23"/>
  <c r="L134" i="23" s="1"/>
  <c r="M134" i="23" s="1"/>
  <c r="N134" i="23" s="1"/>
  <c r="O134" i="23" s="1"/>
  <c r="O241" i="18"/>
  <c r="F239" i="18" l="1"/>
  <c r="J239" i="18"/>
  <c r="E227" i="18"/>
  <c r="F227" i="18"/>
  <c r="G227" i="18"/>
  <c r="H227" i="18"/>
  <c r="I227" i="18"/>
  <c r="J227" i="18"/>
  <c r="C227" i="18"/>
  <c r="D215" i="18"/>
  <c r="E215" i="18"/>
  <c r="F215" i="18"/>
  <c r="G215" i="18"/>
  <c r="H215" i="18"/>
  <c r="I215" i="18"/>
  <c r="J215" i="18"/>
  <c r="C215" i="18"/>
  <c r="D220" i="18"/>
  <c r="D221" i="18"/>
  <c r="D222" i="18"/>
  <c r="D223" i="18"/>
  <c r="D224" i="18"/>
  <c r="D225" i="18"/>
  <c r="J231" i="18"/>
  <c r="J234" i="18"/>
  <c r="I236" i="18"/>
  <c r="J238" i="18"/>
  <c r="D219" i="18"/>
  <c r="E219" i="18"/>
  <c r="F219" i="18"/>
  <c r="G219" i="18"/>
  <c r="H219" i="18"/>
  <c r="I219" i="18"/>
  <c r="E220" i="18"/>
  <c r="F220" i="18"/>
  <c r="G220" i="18"/>
  <c r="H220" i="18"/>
  <c r="I220" i="18"/>
  <c r="J220" i="18"/>
  <c r="E221" i="18"/>
  <c r="G221" i="18"/>
  <c r="F222" i="18"/>
  <c r="G222" i="18"/>
  <c r="H222" i="18"/>
  <c r="I222" i="18"/>
  <c r="E223" i="18"/>
  <c r="F223" i="18"/>
  <c r="G223" i="18"/>
  <c r="H223" i="18"/>
  <c r="I223" i="18"/>
  <c r="J223" i="18"/>
  <c r="F224" i="18"/>
  <c r="G224" i="18"/>
  <c r="E225" i="18"/>
  <c r="G225" i="18"/>
  <c r="H225" i="18"/>
  <c r="I225" i="18"/>
  <c r="J225" i="18"/>
  <c r="C220" i="18"/>
  <c r="C222" i="18"/>
  <c r="C223" i="18"/>
  <c r="C225" i="18"/>
  <c r="C207" i="18"/>
  <c r="D207" i="18"/>
  <c r="E207" i="18"/>
  <c r="F207" i="18"/>
  <c r="G207" i="18"/>
  <c r="H207" i="18"/>
  <c r="I207" i="18"/>
  <c r="J207" i="18"/>
  <c r="E208" i="18"/>
  <c r="F208" i="18"/>
  <c r="G208" i="18"/>
  <c r="H208" i="18"/>
  <c r="I208" i="18"/>
  <c r="J208" i="18"/>
  <c r="D209" i="18"/>
  <c r="E209" i="18"/>
  <c r="H209" i="18"/>
  <c r="I209" i="18"/>
  <c r="J209" i="18"/>
  <c r="D210" i="18"/>
  <c r="E210" i="18"/>
  <c r="F210" i="18"/>
  <c r="G210" i="18"/>
  <c r="I210" i="18"/>
  <c r="J210" i="18"/>
  <c r="D211" i="18"/>
  <c r="E211" i="18"/>
  <c r="F211" i="18"/>
  <c r="G211" i="18"/>
  <c r="H211" i="18"/>
  <c r="I211" i="18"/>
  <c r="J211" i="18"/>
  <c r="E212" i="18"/>
  <c r="D213" i="18"/>
  <c r="E213" i="18"/>
  <c r="F213" i="18"/>
  <c r="G213" i="18"/>
  <c r="H213" i="18"/>
  <c r="I213" i="18"/>
  <c r="J213" i="18"/>
  <c r="C184" i="18" l="1"/>
  <c r="D184" i="18" s="1"/>
  <c r="E184" i="18" s="1"/>
  <c r="F184" i="18" s="1"/>
  <c r="G184" i="18" s="1"/>
  <c r="H184" i="18" s="1"/>
  <c r="I184" i="18" s="1"/>
  <c r="J184" i="18" s="1"/>
  <c r="K184" i="18" s="1"/>
  <c r="L184" i="18" s="1"/>
  <c r="M184" i="18" s="1"/>
  <c r="N184" i="18" s="1"/>
  <c r="O184" i="18" s="1"/>
  <c r="P184" i="18" s="1"/>
  <c r="Q184" i="18" s="1"/>
  <c r="R184" i="18" s="1"/>
  <c r="S184" i="18" s="1"/>
  <c r="T184" i="18" s="1"/>
  <c r="U184" i="18" s="1"/>
  <c r="V184" i="18" s="1"/>
  <c r="J883" i="1" l="1"/>
  <c r="O883" i="1" s="1"/>
  <c r="I883" i="1"/>
  <c r="N883" i="1" s="1"/>
  <c r="C170" i="18"/>
  <c r="D170" i="18" s="1"/>
  <c r="E170" i="18" s="1"/>
  <c r="F170" i="18" s="1"/>
  <c r="G170" i="18" s="1"/>
  <c r="H170" i="18" s="1"/>
  <c r="I170" i="18" s="1"/>
  <c r="J170" i="18" s="1"/>
  <c r="K170" i="18" s="1"/>
  <c r="L170" i="18" s="1"/>
  <c r="M170" i="18" s="1"/>
  <c r="N170" i="18" s="1"/>
  <c r="O170" i="18" s="1"/>
  <c r="P170" i="18" s="1"/>
  <c r="Q170" i="18" s="1"/>
  <c r="R170" i="18" s="1"/>
  <c r="S170" i="18" s="1"/>
  <c r="T170" i="18" s="1"/>
  <c r="U170" i="18" s="1"/>
  <c r="V170" i="18" s="1"/>
  <c r="I807" i="1"/>
  <c r="N807" i="1" s="1"/>
  <c r="J807" i="1"/>
  <c r="O807" i="1" s="1"/>
  <c r="I808" i="1"/>
  <c r="N808" i="1" s="1"/>
  <c r="J808" i="1"/>
  <c r="O808" i="1" s="1"/>
  <c r="I809" i="1"/>
  <c r="N809" i="1" s="1"/>
  <c r="J809" i="1"/>
  <c r="O809" i="1" s="1"/>
  <c r="I810" i="1"/>
  <c r="N810" i="1" s="1"/>
  <c r="J810" i="1"/>
  <c r="O810" i="1" s="1"/>
  <c r="I811" i="1"/>
  <c r="N811" i="1" s="1"/>
  <c r="J811" i="1"/>
  <c r="O811" i="1" s="1"/>
  <c r="I812" i="1"/>
  <c r="N812" i="1" s="1"/>
  <c r="J812" i="1"/>
  <c r="O812" i="1" s="1"/>
  <c r="I813" i="1"/>
  <c r="N813" i="1" s="1"/>
  <c r="J813" i="1"/>
  <c r="O813" i="1" s="1"/>
  <c r="I814" i="1"/>
  <c r="N814" i="1" s="1"/>
  <c r="J814" i="1"/>
  <c r="O814" i="1" s="1"/>
  <c r="I815" i="1"/>
  <c r="N815" i="1" s="1"/>
  <c r="J815" i="1"/>
  <c r="O815" i="1" s="1"/>
  <c r="I816" i="1"/>
  <c r="N816" i="1" s="1"/>
  <c r="J816" i="1"/>
  <c r="O816" i="1" s="1"/>
  <c r="I817" i="1"/>
  <c r="N817" i="1" s="1"/>
  <c r="J817" i="1"/>
  <c r="O817" i="1" s="1"/>
  <c r="I818" i="1"/>
  <c r="N818" i="1" s="1"/>
  <c r="J818" i="1"/>
  <c r="O818" i="1" s="1"/>
  <c r="I819" i="1"/>
  <c r="N819" i="1" s="1"/>
  <c r="J819" i="1"/>
  <c r="O819" i="1" s="1"/>
  <c r="I820" i="1"/>
  <c r="N820" i="1" s="1"/>
  <c r="J820" i="1"/>
  <c r="O820" i="1" s="1"/>
  <c r="I821" i="1"/>
  <c r="N821" i="1" s="1"/>
  <c r="J821" i="1"/>
  <c r="O821" i="1" s="1"/>
  <c r="I822" i="1"/>
  <c r="N822" i="1" s="1"/>
  <c r="J822" i="1"/>
  <c r="O822" i="1" s="1"/>
  <c r="I823" i="1"/>
  <c r="N823" i="1" s="1"/>
  <c r="J823" i="1"/>
  <c r="O823" i="1" s="1"/>
  <c r="I824" i="1"/>
  <c r="N824" i="1" s="1"/>
  <c r="J824" i="1"/>
  <c r="O824" i="1" s="1"/>
  <c r="I825" i="1"/>
  <c r="N825" i="1" s="1"/>
  <c r="J825" i="1"/>
  <c r="O825" i="1" s="1"/>
  <c r="I826" i="1"/>
  <c r="N826" i="1" s="1"/>
  <c r="J826" i="1"/>
  <c r="O826" i="1" s="1"/>
  <c r="I827" i="1"/>
  <c r="N827" i="1" s="1"/>
  <c r="J827" i="1"/>
  <c r="O827" i="1" s="1"/>
  <c r="I828" i="1"/>
  <c r="N828" i="1" s="1"/>
  <c r="J828" i="1"/>
  <c r="O828" i="1" s="1"/>
  <c r="I829" i="1"/>
  <c r="N829" i="1" s="1"/>
  <c r="J829" i="1"/>
  <c r="O829" i="1" s="1"/>
  <c r="I830" i="1"/>
  <c r="N830" i="1" s="1"/>
  <c r="J830" i="1"/>
  <c r="O830" i="1" s="1"/>
  <c r="I831" i="1"/>
  <c r="N831" i="1" s="1"/>
  <c r="J831" i="1"/>
  <c r="O831" i="1" s="1"/>
  <c r="I832" i="1"/>
  <c r="N832" i="1" s="1"/>
  <c r="J832" i="1"/>
  <c r="O832" i="1" s="1"/>
  <c r="I833" i="1"/>
  <c r="N833" i="1" s="1"/>
  <c r="J833" i="1"/>
  <c r="O833" i="1" s="1"/>
  <c r="I834" i="1"/>
  <c r="N834" i="1" s="1"/>
  <c r="J834" i="1"/>
  <c r="O834" i="1" s="1"/>
  <c r="I835" i="1"/>
  <c r="N835" i="1" s="1"/>
  <c r="J835" i="1"/>
  <c r="O835" i="1" s="1"/>
  <c r="I836" i="1"/>
  <c r="N836" i="1" s="1"/>
  <c r="J836" i="1"/>
  <c r="O836" i="1" s="1"/>
  <c r="I837" i="1"/>
  <c r="N837" i="1" s="1"/>
  <c r="J837" i="1"/>
  <c r="O837" i="1" s="1"/>
  <c r="I838" i="1"/>
  <c r="N838" i="1" s="1"/>
  <c r="J838" i="1"/>
  <c r="O838" i="1" s="1"/>
  <c r="I839" i="1"/>
  <c r="N839" i="1" s="1"/>
  <c r="J839" i="1"/>
  <c r="O839" i="1" s="1"/>
  <c r="I840" i="1"/>
  <c r="N840" i="1" s="1"/>
  <c r="J840" i="1"/>
  <c r="O840" i="1" s="1"/>
  <c r="I841" i="1"/>
  <c r="N841" i="1" s="1"/>
  <c r="J841" i="1"/>
  <c r="O841" i="1" s="1"/>
  <c r="I842" i="1"/>
  <c r="N842" i="1" s="1"/>
  <c r="J842" i="1"/>
  <c r="O842" i="1" s="1"/>
  <c r="I843" i="1"/>
  <c r="N843" i="1" s="1"/>
  <c r="J843" i="1"/>
  <c r="O843" i="1" s="1"/>
  <c r="I844" i="1"/>
  <c r="N844" i="1" s="1"/>
  <c r="J844" i="1"/>
  <c r="O844" i="1" s="1"/>
  <c r="I845" i="1"/>
  <c r="N845" i="1" s="1"/>
  <c r="J845" i="1"/>
  <c r="O845" i="1" s="1"/>
  <c r="I846" i="1"/>
  <c r="N846" i="1" s="1"/>
  <c r="J846" i="1"/>
  <c r="O846" i="1" s="1"/>
  <c r="I847" i="1"/>
  <c r="N847" i="1" s="1"/>
  <c r="J847" i="1"/>
  <c r="O847" i="1" s="1"/>
  <c r="I848" i="1"/>
  <c r="N848" i="1" s="1"/>
  <c r="J848" i="1"/>
  <c r="O848" i="1" s="1"/>
  <c r="I849" i="1"/>
  <c r="N849" i="1" s="1"/>
  <c r="J849" i="1"/>
  <c r="O849" i="1" s="1"/>
  <c r="I850" i="1"/>
  <c r="N850" i="1" s="1"/>
  <c r="J850" i="1"/>
  <c r="O850" i="1" s="1"/>
  <c r="I851" i="1"/>
  <c r="N851" i="1" s="1"/>
  <c r="J851" i="1"/>
  <c r="O851" i="1" s="1"/>
  <c r="I852" i="1"/>
  <c r="N852" i="1" s="1"/>
  <c r="J852" i="1"/>
  <c r="O852" i="1" s="1"/>
  <c r="I853" i="1"/>
  <c r="N853" i="1" s="1"/>
  <c r="J853" i="1"/>
  <c r="O853" i="1" s="1"/>
  <c r="I854" i="1"/>
  <c r="N854" i="1" s="1"/>
  <c r="J854" i="1"/>
  <c r="O854" i="1" s="1"/>
  <c r="I855" i="1"/>
  <c r="N855" i="1" s="1"/>
  <c r="J855" i="1"/>
  <c r="O855" i="1" s="1"/>
  <c r="I856" i="1"/>
  <c r="N856" i="1" s="1"/>
  <c r="J856" i="1"/>
  <c r="O856" i="1" s="1"/>
  <c r="I857" i="1"/>
  <c r="N857" i="1" s="1"/>
  <c r="J857" i="1"/>
  <c r="O857" i="1" s="1"/>
  <c r="I858" i="1"/>
  <c r="N858" i="1" s="1"/>
  <c r="J858" i="1"/>
  <c r="O858" i="1" s="1"/>
  <c r="I859" i="1"/>
  <c r="N859" i="1" s="1"/>
  <c r="J859" i="1"/>
  <c r="O859" i="1" s="1"/>
  <c r="I860" i="1"/>
  <c r="N860" i="1" s="1"/>
  <c r="J860" i="1"/>
  <c r="O860" i="1" s="1"/>
  <c r="I861" i="1"/>
  <c r="N861" i="1" s="1"/>
  <c r="J861" i="1"/>
  <c r="O861" i="1" s="1"/>
  <c r="I862" i="1"/>
  <c r="N862" i="1" s="1"/>
  <c r="J862" i="1"/>
  <c r="O862" i="1" s="1"/>
  <c r="I863" i="1"/>
  <c r="N863" i="1" s="1"/>
  <c r="J863" i="1"/>
  <c r="O863" i="1" s="1"/>
  <c r="I864" i="1"/>
  <c r="N864" i="1" s="1"/>
  <c r="J864" i="1"/>
  <c r="O864" i="1" s="1"/>
  <c r="I865" i="1"/>
  <c r="N865" i="1" s="1"/>
  <c r="J865" i="1"/>
  <c r="O865" i="1" s="1"/>
  <c r="I866" i="1"/>
  <c r="N866" i="1" s="1"/>
  <c r="J866" i="1"/>
  <c r="O866" i="1" s="1"/>
  <c r="J867" i="1"/>
  <c r="O867" i="1" s="1"/>
  <c r="J868" i="1"/>
  <c r="O868" i="1" s="1"/>
  <c r="J869" i="1"/>
  <c r="O869" i="1" s="1"/>
  <c r="J870" i="1"/>
  <c r="O870" i="1" s="1"/>
  <c r="J871" i="1"/>
  <c r="O871" i="1" s="1"/>
  <c r="J872" i="1"/>
  <c r="O872" i="1" s="1"/>
  <c r="J873" i="1"/>
  <c r="O873" i="1" s="1"/>
  <c r="I874" i="1"/>
  <c r="N874" i="1" s="1"/>
  <c r="J874" i="1"/>
  <c r="O874" i="1" s="1"/>
  <c r="I875" i="1"/>
  <c r="N875" i="1" s="1"/>
  <c r="J875" i="1"/>
  <c r="O875" i="1" s="1"/>
  <c r="I876" i="1"/>
  <c r="N876" i="1" s="1"/>
  <c r="J876" i="1"/>
  <c r="O876" i="1" s="1"/>
  <c r="I877" i="1"/>
  <c r="N877" i="1" s="1"/>
  <c r="J877" i="1"/>
  <c r="O877" i="1" s="1"/>
  <c r="I878" i="1"/>
  <c r="N878" i="1" s="1"/>
  <c r="J878" i="1"/>
  <c r="O878" i="1" s="1"/>
  <c r="I879" i="1"/>
  <c r="N879" i="1" s="1"/>
  <c r="J879" i="1"/>
  <c r="O879" i="1" s="1"/>
  <c r="I880" i="1"/>
  <c r="N880" i="1" s="1"/>
  <c r="J880" i="1"/>
  <c r="O880" i="1" s="1"/>
  <c r="I881" i="1"/>
  <c r="N881" i="1" s="1"/>
  <c r="J881" i="1"/>
  <c r="O881" i="1" s="1"/>
  <c r="I882" i="1"/>
  <c r="N882" i="1" s="1"/>
  <c r="J882" i="1"/>
  <c r="O882" i="1" s="1"/>
  <c r="I884" i="1"/>
  <c r="N884" i="1" s="1"/>
  <c r="J884" i="1"/>
  <c r="O884" i="1" s="1"/>
  <c r="I885" i="1"/>
  <c r="N885" i="1" s="1"/>
  <c r="J885" i="1"/>
  <c r="O885" i="1"/>
  <c r="I886" i="1"/>
  <c r="N886" i="1" s="1"/>
  <c r="J886" i="1"/>
  <c r="O886" i="1"/>
  <c r="I887" i="1"/>
  <c r="N887" i="1" s="1"/>
  <c r="J887" i="1"/>
  <c r="O887" i="1"/>
  <c r="I888" i="1"/>
  <c r="N888" i="1" s="1"/>
  <c r="J888" i="1"/>
  <c r="O888" i="1" s="1"/>
  <c r="I889" i="1"/>
  <c r="N889" i="1" s="1"/>
  <c r="J889" i="1"/>
  <c r="O889" i="1" s="1"/>
  <c r="I890" i="1"/>
  <c r="N890" i="1" s="1"/>
  <c r="J890" i="1"/>
  <c r="O890" i="1" s="1"/>
  <c r="I891" i="1"/>
  <c r="N891" i="1" s="1"/>
  <c r="J891" i="1"/>
  <c r="O891" i="1" s="1"/>
  <c r="I892" i="1"/>
  <c r="N892" i="1" s="1"/>
  <c r="J892" i="1"/>
  <c r="O892" i="1" s="1"/>
  <c r="I893" i="1"/>
  <c r="N893" i="1" s="1"/>
  <c r="J893" i="1"/>
  <c r="O893" i="1" s="1"/>
  <c r="I894" i="1"/>
  <c r="N894" i="1" s="1"/>
  <c r="J894" i="1"/>
  <c r="O894" i="1" s="1"/>
  <c r="I895" i="1"/>
  <c r="N895" i="1" s="1"/>
  <c r="J895" i="1"/>
  <c r="O895" i="1" s="1"/>
  <c r="I896" i="1"/>
  <c r="N896" i="1" s="1"/>
  <c r="J896" i="1"/>
  <c r="O896" i="1" s="1"/>
  <c r="I897" i="1"/>
  <c r="N897" i="1" s="1"/>
  <c r="J897" i="1"/>
  <c r="O897" i="1" s="1"/>
  <c r="I898" i="1"/>
  <c r="N898" i="1" s="1"/>
  <c r="J898" i="1"/>
  <c r="O898" i="1" s="1"/>
  <c r="I899" i="1"/>
  <c r="N899" i="1" s="1"/>
  <c r="J899" i="1"/>
  <c r="O899" i="1" s="1"/>
  <c r="I900" i="1"/>
  <c r="N900" i="1" s="1"/>
  <c r="J900" i="1"/>
  <c r="O900" i="1" s="1"/>
  <c r="I901" i="1"/>
  <c r="N901" i="1" s="1"/>
  <c r="J901" i="1"/>
  <c r="O901" i="1" s="1"/>
  <c r="I902" i="1"/>
  <c r="N902" i="1" s="1"/>
  <c r="J902" i="1"/>
  <c r="O902" i="1" s="1"/>
  <c r="I903" i="1"/>
  <c r="N903" i="1" s="1"/>
  <c r="J903" i="1"/>
  <c r="O903" i="1" s="1"/>
  <c r="I904" i="1"/>
  <c r="N904" i="1" s="1"/>
  <c r="J904" i="1"/>
  <c r="O904" i="1" s="1"/>
  <c r="I905" i="1"/>
  <c r="N905" i="1" s="1"/>
  <c r="J905" i="1"/>
  <c r="O905" i="1" s="1"/>
  <c r="I906" i="1"/>
  <c r="N906" i="1" s="1"/>
  <c r="J906" i="1"/>
  <c r="O906" i="1" s="1"/>
  <c r="I907" i="1"/>
  <c r="N907" i="1" s="1"/>
  <c r="J907" i="1"/>
  <c r="O907" i="1" s="1"/>
  <c r="I908" i="1"/>
  <c r="N908" i="1" s="1"/>
  <c r="J908" i="1"/>
  <c r="O908" i="1" s="1"/>
  <c r="I909" i="1"/>
  <c r="N909" i="1" s="1"/>
  <c r="J909" i="1"/>
  <c r="O909" i="1" s="1"/>
  <c r="I910" i="1"/>
  <c r="N910" i="1" s="1"/>
  <c r="J910" i="1"/>
  <c r="O910" i="1" s="1"/>
  <c r="I911" i="1"/>
  <c r="N911" i="1" s="1"/>
  <c r="J911" i="1"/>
  <c r="O911" i="1" s="1"/>
  <c r="I912" i="1"/>
  <c r="N912" i="1" s="1"/>
  <c r="J912" i="1"/>
  <c r="O912" i="1" s="1"/>
  <c r="I913" i="1"/>
  <c r="N913" i="1" s="1"/>
  <c r="J913" i="1"/>
  <c r="O913" i="1" s="1"/>
  <c r="I914" i="1"/>
  <c r="N914" i="1" s="1"/>
  <c r="J914" i="1"/>
  <c r="O914" i="1" s="1"/>
  <c r="I915" i="1"/>
  <c r="N915" i="1" s="1"/>
  <c r="J915" i="1"/>
  <c r="O915" i="1" s="1"/>
  <c r="I916" i="1"/>
  <c r="N916" i="1" s="1"/>
  <c r="J916" i="1"/>
  <c r="O916" i="1" s="1"/>
  <c r="I917" i="1"/>
  <c r="N917" i="1" s="1"/>
  <c r="J917" i="1"/>
  <c r="O917" i="1" s="1"/>
  <c r="I918" i="1"/>
  <c r="N918" i="1" s="1"/>
  <c r="J918" i="1"/>
  <c r="O918" i="1" s="1"/>
  <c r="C156" i="18"/>
  <c r="D156" i="18" s="1"/>
  <c r="E156" i="18" s="1"/>
  <c r="F156" i="18" s="1"/>
  <c r="G156" i="18" s="1"/>
  <c r="H156" i="18" s="1"/>
  <c r="I156" i="18" s="1"/>
  <c r="J156" i="18" s="1"/>
  <c r="K156" i="18" s="1"/>
  <c r="L156" i="18" s="1"/>
  <c r="M156" i="18" s="1"/>
  <c r="N156" i="18" s="1"/>
  <c r="O156" i="18" s="1"/>
  <c r="P156" i="18" s="1"/>
  <c r="Q156" i="18" s="1"/>
  <c r="R156" i="18" s="1"/>
  <c r="S156" i="18" s="1"/>
  <c r="T156" i="18" s="1"/>
  <c r="U156" i="18" s="1"/>
  <c r="V156" i="18" s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C142" i="18"/>
  <c r="D142" i="18" s="1"/>
  <c r="E142" i="18" s="1"/>
  <c r="F142" i="18" s="1"/>
  <c r="G142" i="18" s="1"/>
  <c r="H142" i="18" s="1"/>
  <c r="I142" i="18" s="1"/>
  <c r="J142" i="18" s="1"/>
  <c r="K142" i="18" s="1"/>
  <c r="L142" i="18" s="1"/>
  <c r="M142" i="18" s="1"/>
  <c r="N142" i="18" s="1"/>
  <c r="O142" i="18" s="1"/>
  <c r="P142" i="18" s="1"/>
  <c r="Q142" i="18" s="1"/>
  <c r="R142" i="18" s="1"/>
  <c r="S142" i="18" s="1"/>
  <c r="T142" i="18" s="1"/>
  <c r="U142" i="18" s="1"/>
  <c r="V142" i="18" s="1"/>
  <c r="C128" i="18" l="1"/>
  <c r="D128" i="18" s="1"/>
  <c r="E128" i="18" s="1"/>
  <c r="F128" i="18" s="1"/>
  <c r="G128" i="18" s="1"/>
  <c r="H128" i="18" s="1"/>
  <c r="I128" i="18" s="1"/>
  <c r="J128" i="18" s="1"/>
  <c r="K128" i="18" s="1"/>
  <c r="L128" i="18" s="1"/>
  <c r="M128" i="18" s="1"/>
  <c r="N128" i="18" s="1"/>
  <c r="O128" i="18" s="1"/>
  <c r="P128" i="18" s="1"/>
  <c r="Q128" i="18" s="1"/>
  <c r="R128" i="18" s="1"/>
  <c r="S128" i="18" s="1"/>
  <c r="T128" i="18" s="1"/>
  <c r="U128" i="18" s="1"/>
  <c r="V128" i="18" s="1"/>
  <c r="C115" i="18"/>
  <c r="D115" i="18" s="1"/>
  <c r="E115" i="18" s="1"/>
  <c r="F115" i="18" s="1"/>
  <c r="G115" i="18" s="1"/>
  <c r="H115" i="18" s="1"/>
  <c r="I115" i="18" s="1"/>
  <c r="J115" i="18" s="1"/>
  <c r="K115" i="18" s="1"/>
  <c r="L115" i="18" s="1"/>
  <c r="M115" i="18" s="1"/>
  <c r="N115" i="18" s="1"/>
  <c r="O115" i="18" s="1"/>
  <c r="P115" i="18" s="1"/>
  <c r="Q115" i="18" s="1"/>
  <c r="R115" i="18" s="1"/>
  <c r="S115" i="18" s="1"/>
  <c r="T115" i="18" s="1"/>
  <c r="U115" i="18" s="1"/>
  <c r="V115" i="18" s="1"/>
  <c r="I406" i="1" l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J335" i="1" l="1"/>
  <c r="J336" i="1"/>
  <c r="J337" i="1"/>
  <c r="J338" i="1"/>
  <c r="J339" i="1"/>
  <c r="J340" i="1"/>
  <c r="J341" i="1"/>
  <c r="J342" i="1"/>
  <c r="J343" i="1"/>
  <c r="J344" i="1"/>
  <c r="J345" i="1"/>
  <c r="J346" i="1"/>
  <c r="I335" i="1"/>
  <c r="I336" i="1"/>
  <c r="I337" i="1"/>
  <c r="I338" i="1"/>
  <c r="I339" i="1"/>
  <c r="I340" i="1"/>
  <c r="I341" i="1"/>
  <c r="I342" i="1"/>
  <c r="I343" i="1"/>
  <c r="I344" i="1"/>
  <c r="I34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I249" i="1" l="1"/>
  <c r="J249" i="1"/>
  <c r="I250" i="1"/>
  <c r="J250" i="1"/>
  <c r="I251" i="1"/>
  <c r="J251" i="1"/>
  <c r="I252" i="1"/>
  <c r="J252" i="1"/>
  <c r="I253" i="1"/>
  <c r="J253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I194" i="1" l="1"/>
  <c r="J194" i="1"/>
  <c r="I195" i="1"/>
  <c r="J195" i="1"/>
  <c r="I196" i="1"/>
  <c r="J196" i="1"/>
  <c r="I197" i="1"/>
  <c r="J197" i="1"/>
  <c r="I191" i="1"/>
  <c r="J191" i="1"/>
  <c r="I192" i="1"/>
  <c r="J192" i="1"/>
  <c r="D51" i="18" l="1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C51" i="18"/>
  <c r="W51" i="18" l="1"/>
  <c r="J86" i="1"/>
  <c r="O86" i="1" s="1"/>
  <c r="J85" i="1"/>
  <c r="O85" i="1" s="1"/>
  <c r="J83" i="1"/>
  <c r="C219" i="18" l="1"/>
  <c r="C208" i="18"/>
  <c r="C209" i="18"/>
  <c r="C210" i="18"/>
  <c r="C211" i="18"/>
  <c r="C213" i="18"/>
  <c r="B200" i="18" l="1"/>
  <c r="D200" i="18" s="1"/>
  <c r="C112" i="2" l="1"/>
  <c r="C114" i="2"/>
  <c r="C113" i="2"/>
  <c r="C13" i="2"/>
  <c r="C83" i="2"/>
  <c r="C14" i="2"/>
  <c r="C111" i="2"/>
  <c r="C105" i="2"/>
  <c r="C106" i="2"/>
  <c r="C104" i="2"/>
  <c r="C98" i="2"/>
  <c r="C99" i="2"/>
  <c r="C100" i="2"/>
  <c r="C101" i="2"/>
  <c r="C102" i="2"/>
  <c r="C103" i="2"/>
  <c r="J71" i="1" l="1"/>
  <c r="I71" i="1"/>
  <c r="C97" i="2"/>
  <c r="C95" i="2"/>
  <c r="C96" i="2"/>
  <c r="J304" i="1" l="1"/>
  <c r="I304" i="1"/>
  <c r="J303" i="1"/>
  <c r="I303" i="1"/>
  <c r="J302" i="1"/>
  <c r="I302" i="1"/>
  <c r="J301" i="1"/>
  <c r="I301" i="1"/>
  <c r="J233" i="1"/>
  <c r="I233" i="1"/>
  <c r="J232" i="1"/>
  <c r="I232" i="1"/>
  <c r="C94" i="2" l="1"/>
  <c r="I291" i="1"/>
  <c r="J291" i="1"/>
  <c r="I292" i="1"/>
  <c r="J292" i="1"/>
  <c r="I357" i="1"/>
  <c r="J357" i="1"/>
  <c r="I417" i="1"/>
  <c r="J417" i="1"/>
  <c r="I418" i="1"/>
  <c r="J418" i="1"/>
  <c r="I293" i="1"/>
  <c r="J293" i="1"/>
  <c r="I294" i="1"/>
  <c r="J294" i="1"/>
  <c r="I295" i="1"/>
  <c r="J295" i="1"/>
  <c r="I358" i="1"/>
  <c r="J358" i="1"/>
  <c r="J270" i="1"/>
  <c r="C89" i="2"/>
  <c r="I127" i="1"/>
  <c r="J127" i="1"/>
  <c r="I142" i="1"/>
  <c r="J142" i="1"/>
  <c r="I398" i="1"/>
  <c r="J398" i="1"/>
  <c r="I399" i="1"/>
  <c r="J399" i="1"/>
  <c r="I392" i="1"/>
  <c r="J392" i="1"/>
  <c r="I393" i="1"/>
  <c r="J393" i="1"/>
  <c r="J277" i="1" l="1"/>
  <c r="J260" i="1"/>
  <c r="I260" i="1"/>
  <c r="J254" i="1"/>
  <c r="I254" i="1"/>
  <c r="I198" i="1"/>
  <c r="J198" i="1"/>
  <c r="F86" i="2"/>
  <c r="I83" i="1" s="1"/>
  <c r="F87" i="2"/>
  <c r="F53" i="2"/>
  <c r="F52" i="2"/>
  <c r="F51" i="2"/>
  <c r="I270" i="1" s="1"/>
  <c r="F50" i="2"/>
  <c r="F49" i="2"/>
  <c r="I871" i="1" s="1"/>
  <c r="N871" i="1" s="1"/>
  <c r="F48" i="2"/>
  <c r="F47" i="2"/>
  <c r="F46" i="2"/>
  <c r="F45" i="2"/>
  <c r="I277" i="1" l="1"/>
  <c r="I872" i="1"/>
  <c r="N872" i="1" s="1"/>
  <c r="I873" i="1"/>
  <c r="N873" i="1" s="1"/>
  <c r="I85" i="1"/>
  <c r="N85" i="1" s="1"/>
  <c r="I86" i="1"/>
  <c r="N86" i="1" s="1"/>
  <c r="I868" i="1"/>
  <c r="N868" i="1" s="1"/>
  <c r="I870" i="1"/>
  <c r="N870" i="1" s="1"/>
  <c r="I867" i="1"/>
  <c r="N867" i="1" s="1"/>
  <c r="I869" i="1"/>
  <c r="N869" i="1" s="1"/>
  <c r="C5" i="2"/>
  <c r="C6" i="2"/>
  <c r="C7" i="2"/>
  <c r="C8" i="2"/>
  <c r="C9" i="2"/>
  <c r="C10" i="2"/>
  <c r="C11" i="2"/>
  <c r="C12" i="2"/>
  <c r="C110" i="2"/>
  <c r="C108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6" i="2"/>
  <c r="C67" i="2"/>
  <c r="C68" i="2"/>
  <c r="C69" i="2"/>
  <c r="C62" i="2"/>
  <c r="C64" i="2"/>
  <c r="C63" i="2"/>
  <c r="C65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5" i="2"/>
  <c r="C107" i="2"/>
  <c r="C84" i="2"/>
  <c r="C86" i="2"/>
  <c r="C87" i="2"/>
  <c r="C88" i="2"/>
  <c r="C90" i="2"/>
  <c r="C91" i="2"/>
  <c r="C92" i="2"/>
  <c r="C93" i="2"/>
  <c r="C109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4" i="2"/>
  <c r="C103" i="18"/>
  <c r="D103" i="18" s="1"/>
  <c r="E103" i="18" s="1"/>
  <c r="F103" i="18" s="1"/>
  <c r="G103" i="18" s="1"/>
  <c r="H103" i="18" s="1"/>
  <c r="I103" i="18" s="1"/>
  <c r="J103" i="18" s="1"/>
  <c r="K103" i="18" s="1"/>
  <c r="L103" i="18" s="1"/>
  <c r="M103" i="18" s="1"/>
  <c r="N103" i="18" s="1"/>
  <c r="O103" i="18" s="1"/>
  <c r="P103" i="18" s="1"/>
  <c r="Q103" i="18" s="1"/>
  <c r="R103" i="18" s="1"/>
  <c r="S103" i="18" s="1"/>
  <c r="T103" i="18" s="1"/>
  <c r="U103" i="18" s="1"/>
  <c r="V103" i="18" s="1"/>
  <c r="C91" i="18"/>
  <c r="D91" i="18" s="1"/>
  <c r="E91" i="18" s="1"/>
  <c r="F91" i="18" s="1"/>
  <c r="G91" i="18" s="1"/>
  <c r="H91" i="18" s="1"/>
  <c r="I91" i="18" s="1"/>
  <c r="J91" i="18" s="1"/>
  <c r="K91" i="18" s="1"/>
  <c r="L91" i="18" s="1"/>
  <c r="M91" i="18" s="1"/>
  <c r="N91" i="18" s="1"/>
  <c r="O91" i="18" s="1"/>
  <c r="P91" i="18" s="1"/>
  <c r="Q91" i="18" s="1"/>
  <c r="R91" i="18" s="1"/>
  <c r="S91" i="18" s="1"/>
  <c r="T91" i="18" s="1"/>
  <c r="U91" i="18" s="1"/>
  <c r="V91" i="18" s="1"/>
  <c r="I121" i="1" l="1"/>
  <c r="J121" i="1"/>
  <c r="J38" i="1"/>
  <c r="I38" i="1"/>
  <c r="I65" i="1"/>
  <c r="J65" i="1"/>
  <c r="J63" i="1"/>
  <c r="O63" i="1" s="1"/>
  <c r="I63" i="1"/>
  <c r="I152" i="1"/>
  <c r="J152" i="1"/>
  <c r="I135" i="1"/>
  <c r="J135" i="1"/>
  <c r="I172" i="1"/>
  <c r="J172" i="1"/>
  <c r="I96" i="1"/>
  <c r="J96" i="1"/>
  <c r="I97" i="1"/>
  <c r="J97" i="1"/>
  <c r="I282" i="1"/>
  <c r="J282" i="1"/>
  <c r="I283" i="1"/>
  <c r="J283" i="1"/>
  <c r="I279" i="1"/>
  <c r="N279" i="1" s="1"/>
  <c r="J279" i="1"/>
  <c r="O279" i="1" s="1"/>
  <c r="I280" i="1"/>
  <c r="J280" i="1"/>
  <c r="I111" i="1"/>
  <c r="J111" i="1"/>
  <c r="I133" i="1"/>
  <c r="J133" i="1"/>
  <c r="I12" i="1"/>
  <c r="J12" i="1"/>
  <c r="I13" i="1"/>
  <c r="N13" i="1" s="1"/>
  <c r="J13" i="1"/>
  <c r="I14" i="1"/>
  <c r="N14" i="1" s="1"/>
  <c r="J14" i="1"/>
  <c r="I306" i="1"/>
  <c r="J306" i="1"/>
  <c r="I307" i="1"/>
  <c r="J307" i="1"/>
  <c r="I308" i="1"/>
  <c r="J308" i="1"/>
  <c r="I206" i="1"/>
  <c r="J206" i="1"/>
  <c r="I207" i="1"/>
  <c r="J207" i="1"/>
  <c r="I208" i="1"/>
  <c r="J208" i="1"/>
  <c r="O54" i="1"/>
  <c r="I209" i="1"/>
  <c r="J209" i="1"/>
  <c r="O55" i="1"/>
  <c r="I210" i="1"/>
  <c r="J210" i="1"/>
  <c r="J204" i="1"/>
  <c r="I204" i="1"/>
  <c r="J203" i="1"/>
  <c r="I203" i="1"/>
  <c r="J202" i="1"/>
  <c r="I202" i="1"/>
  <c r="J201" i="1"/>
  <c r="I201" i="1"/>
  <c r="J200" i="1"/>
  <c r="I200" i="1"/>
  <c r="I220" i="1"/>
  <c r="J220" i="1"/>
  <c r="I221" i="1"/>
  <c r="J221" i="1"/>
  <c r="I222" i="1"/>
  <c r="J222" i="1"/>
  <c r="I223" i="1"/>
  <c r="J223" i="1"/>
  <c r="I224" i="1"/>
  <c r="J224" i="1"/>
  <c r="I5" i="1"/>
  <c r="J5" i="1"/>
  <c r="I6" i="1"/>
  <c r="J6" i="1"/>
  <c r="I7" i="1"/>
  <c r="J7" i="1"/>
  <c r="I8" i="1"/>
  <c r="J8" i="1"/>
  <c r="I9" i="1"/>
  <c r="J9" i="1"/>
  <c r="I10" i="1"/>
  <c r="J10" i="1"/>
  <c r="P919" i="1" l="1"/>
  <c r="Q919" i="1"/>
  <c r="R919" i="1"/>
  <c r="S919" i="1"/>
  <c r="T919" i="1"/>
  <c r="U919" i="1"/>
  <c r="V919" i="1"/>
  <c r="W919" i="1"/>
  <c r="X919" i="1"/>
  <c r="Y919" i="1"/>
  <c r="Z919" i="1"/>
  <c r="AA919" i="1"/>
  <c r="AB919" i="1"/>
  <c r="AC919" i="1"/>
  <c r="AD919" i="1"/>
  <c r="AE919" i="1"/>
  <c r="AF919" i="1"/>
  <c r="AG919" i="1"/>
  <c r="AH919" i="1"/>
  <c r="AI919" i="1"/>
  <c r="P920" i="1"/>
  <c r="Q920" i="1"/>
  <c r="R920" i="1"/>
  <c r="S920" i="1"/>
  <c r="T920" i="1"/>
  <c r="U920" i="1"/>
  <c r="V920" i="1"/>
  <c r="W920" i="1"/>
  <c r="X920" i="1"/>
  <c r="Y920" i="1"/>
  <c r="Z920" i="1"/>
  <c r="AA920" i="1"/>
  <c r="AB920" i="1"/>
  <c r="AC920" i="1"/>
  <c r="AD920" i="1"/>
  <c r="AE920" i="1"/>
  <c r="AF920" i="1"/>
  <c r="AG920" i="1"/>
  <c r="AH920" i="1"/>
  <c r="AI920" i="1"/>
  <c r="P921" i="1"/>
  <c r="Q921" i="1"/>
  <c r="R921" i="1"/>
  <c r="S921" i="1"/>
  <c r="T921" i="1"/>
  <c r="U921" i="1"/>
  <c r="V921" i="1"/>
  <c r="W921" i="1"/>
  <c r="X921" i="1"/>
  <c r="Y921" i="1"/>
  <c r="Z921" i="1"/>
  <c r="AA921" i="1"/>
  <c r="AB921" i="1"/>
  <c r="AC921" i="1"/>
  <c r="AD921" i="1"/>
  <c r="AE921" i="1"/>
  <c r="AF921" i="1"/>
  <c r="AG921" i="1"/>
  <c r="AH921" i="1"/>
  <c r="AI921" i="1"/>
  <c r="P922" i="1"/>
  <c r="Q922" i="1"/>
  <c r="R922" i="1"/>
  <c r="S922" i="1"/>
  <c r="T922" i="1"/>
  <c r="U922" i="1"/>
  <c r="V922" i="1"/>
  <c r="W922" i="1"/>
  <c r="X922" i="1"/>
  <c r="Y922" i="1"/>
  <c r="Z922" i="1"/>
  <c r="AA922" i="1"/>
  <c r="AB922" i="1"/>
  <c r="AC922" i="1"/>
  <c r="AD922" i="1"/>
  <c r="AE922" i="1"/>
  <c r="AF922" i="1"/>
  <c r="AG922" i="1"/>
  <c r="AH922" i="1"/>
  <c r="AI922" i="1"/>
  <c r="P923" i="1"/>
  <c r="Q923" i="1"/>
  <c r="R923" i="1"/>
  <c r="S923" i="1"/>
  <c r="T923" i="1"/>
  <c r="U923" i="1"/>
  <c r="V923" i="1"/>
  <c r="W923" i="1"/>
  <c r="X923" i="1"/>
  <c r="Y923" i="1"/>
  <c r="Z923" i="1"/>
  <c r="AA923" i="1"/>
  <c r="AB923" i="1"/>
  <c r="AC923" i="1"/>
  <c r="AD923" i="1"/>
  <c r="AE923" i="1"/>
  <c r="AF923" i="1"/>
  <c r="AG923" i="1"/>
  <c r="AH923" i="1"/>
  <c r="AI923" i="1"/>
  <c r="P924" i="1"/>
  <c r="Q924" i="1"/>
  <c r="R924" i="1"/>
  <c r="S924" i="1"/>
  <c r="T924" i="1"/>
  <c r="U924" i="1"/>
  <c r="V924" i="1"/>
  <c r="W924" i="1"/>
  <c r="X924" i="1"/>
  <c r="Y924" i="1"/>
  <c r="Z924" i="1"/>
  <c r="AA924" i="1"/>
  <c r="AB924" i="1"/>
  <c r="AC924" i="1"/>
  <c r="AD924" i="1"/>
  <c r="AE924" i="1"/>
  <c r="AF924" i="1"/>
  <c r="AG924" i="1"/>
  <c r="AH924" i="1"/>
  <c r="AI924" i="1"/>
  <c r="P925" i="1"/>
  <c r="Q925" i="1"/>
  <c r="R925" i="1"/>
  <c r="S925" i="1"/>
  <c r="T925" i="1"/>
  <c r="U925" i="1"/>
  <c r="V925" i="1"/>
  <c r="W925" i="1"/>
  <c r="X925" i="1"/>
  <c r="Y925" i="1"/>
  <c r="Z925" i="1"/>
  <c r="AA925" i="1"/>
  <c r="AB925" i="1"/>
  <c r="AC925" i="1"/>
  <c r="AD925" i="1"/>
  <c r="AE925" i="1"/>
  <c r="AF925" i="1"/>
  <c r="AG925" i="1"/>
  <c r="AH925" i="1"/>
  <c r="AI925" i="1"/>
  <c r="P926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AC926" i="1"/>
  <c r="AD926" i="1"/>
  <c r="AE926" i="1"/>
  <c r="AF926" i="1"/>
  <c r="AG926" i="1"/>
  <c r="AH926" i="1"/>
  <c r="AI926" i="1"/>
  <c r="P927" i="1"/>
  <c r="Q927" i="1"/>
  <c r="R927" i="1"/>
  <c r="S927" i="1"/>
  <c r="T927" i="1"/>
  <c r="U927" i="1"/>
  <c r="V927" i="1"/>
  <c r="W927" i="1"/>
  <c r="X927" i="1"/>
  <c r="Y927" i="1"/>
  <c r="Z927" i="1"/>
  <c r="AA927" i="1"/>
  <c r="AB927" i="1"/>
  <c r="AC927" i="1"/>
  <c r="AD927" i="1"/>
  <c r="AE927" i="1"/>
  <c r="AF927" i="1"/>
  <c r="AG927" i="1"/>
  <c r="AH927" i="1"/>
  <c r="AI927" i="1"/>
  <c r="P928" i="1"/>
  <c r="Q928" i="1"/>
  <c r="R928" i="1"/>
  <c r="S928" i="1"/>
  <c r="T928" i="1"/>
  <c r="U928" i="1"/>
  <c r="V928" i="1"/>
  <c r="W928" i="1"/>
  <c r="X928" i="1"/>
  <c r="Y928" i="1"/>
  <c r="Z928" i="1"/>
  <c r="AA928" i="1"/>
  <c r="AB928" i="1"/>
  <c r="AC928" i="1"/>
  <c r="AD928" i="1"/>
  <c r="AE928" i="1"/>
  <c r="AF928" i="1"/>
  <c r="AG928" i="1"/>
  <c r="AH928" i="1"/>
  <c r="AI928" i="1"/>
  <c r="C27" i="18" l="1"/>
  <c r="D27" i="18" s="1"/>
  <c r="E27" i="18" s="1"/>
  <c r="F27" i="18" s="1"/>
  <c r="G27" i="18" s="1"/>
  <c r="C42" i="18"/>
  <c r="D42" i="18" s="1"/>
  <c r="E42" i="18" s="1"/>
  <c r="F42" i="18" s="1"/>
  <c r="G42" i="18" s="1"/>
  <c r="H42" i="18" s="1"/>
  <c r="I42" i="18" s="1"/>
  <c r="J42" i="18" s="1"/>
  <c r="K42" i="18" s="1"/>
  <c r="L42" i="18" s="1"/>
  <c r="M42" i="18" s="1"/>
  <c r="N42" i="18" s="1"/>
  <c r="O42" i="18" s="1"/>
  <c r="P42" i="18" s="1"/>
  <c r="Q42" i="18" s="1"/>
  <c r="R42" i="18" s="1"/>
  <c r="S42" i="18" s="1"/>
  <c r="T42" i="18" s="1"/>
  <c r="U42" i="18" s="1"/>
  <c r="V42" i="18" s="1"/>
  <c r="C35" i="18"/>
  <c r="D35" i="18" s="1"/>
  <c r="E35" i="18" s="1"/>
  <c r="F35" i="18" s="1"/>
  <c r="G35" i="18" s="1"/>
  <c r="H35" i="18" s="1"/>
  <c r="I35" i="18" s="1"/>
  <c r="J35" i="18" s="1"/>
  <c r="K35" i="18" s="1"/>
  <c r="L35" i="18" s="1"/>
  <c r="M35" i="18" s="1"/>
  <c r="N35" i="18" s="1"/>
  <c r="O35" i="18" s="1"/>
  <c r="P35" i="18" s="1"/>
  <c r="Q35" i="18" s="1"/>
  <c r="R35" i="18" s="1"/>
  <c r="S35" i="18" s="1"/>
  <c r="T35" i="18" s="1"/>
  <c r="U35" i="18" s="1"/>
  <c r="V35" i="18" s="1"/>
  <c r="C19" i="18"/>
  <c r="D19" i="18" s="1"/>
  <c r="E19" i="18" s="1"/>
  <c r="F19" i="18" s="1"/>
  <c r="G19" i="18" s="1"/>
  <c r="H19" i="18" s="1"/>
  <c r="I19" i="18" s="1"/>
  <c r="J19" i="18" s="1"/>
  <c r="K19" i="18" s="1"/>
  <c r="L19" i="18" s="1"/>
  <c r="M19" i="18" s="1"/>
  <c r="N19" i="18" s="1"/>
  <c r="O19" i="18" s="1"/>
  <c r="P19" i="18" s="1"/>
  <c r="Q19" i="18" s="1"/>
  <c r="R19" i="18" s="1"/>
  <c r="S19" i="18" s="1"/>
  <c r="T19" i="18" s="1"/>
  <c r="U19" i="18" s="1"/>
  <c r="V19" i="18" s="1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J378" i="1" l="1"/>
  <c r="I378" i="1"/>
  <c r="J366" i="1"/>
  <c r="I366" i="1"/>
  <c r="J359" i="1"/>
  <c r="I359" i="1"/>
  <c r="J163" i="1"/>
  <c r="I163" i="1"/>
  <c r="J160" i="1"/>
  <c r="I160" i="1"/>
  <c r="J168" i="1"/>
  <c r="O168" i="1" s="1"/>
  <c r="I168" i="1"/>
  <c r="J134" i="1"/>
  <c r="I134" i="1"/>
  <c r="J300" i="1"/>
  <c r="I300" i="1"/>
  <c r="J228" i="1"/>
  <c r="I228" i="1"/>
  <c r="J131" i="1"/>
  <c r="I131" i="1"/>
  <c r="J269" i="1"/>
  <c r="I269" i="1"/>
  <c r="J261" i="1"/>
  <c r="I261" i="1"/>
  <c r="J255" i="1"/>
  <c r="I255" i="1"/>
  <c r="J243" i="1"/>
  <c r="I243" i="1"/>
  <c r="J187" i="1"/>
  <c r="I187" i="1"/>
  <c r="J181" i="1"/>
  <c r="I181" i="1"/>
  <c r="J175" i="1"/>
  <c r="I175" i="1"/>
  <c r="J347" i="1"/>
  <c r="I347" i="1"/>
  <c r="J217" i="1"/>
  <c r="I217" i="1"/>
  <c r="J288" i="1"/>
  <c r="I288" i="1"/>
  <c r="J274" i="1"/>
  <c r="I274" i="1"/>
  <c r="J268" i="1"/>
  <c r="I268" i="1"/>
  <c r="J259" i="1"/>
  <c r="I259" i="1"/>
  <c r="J247" i="1"/>
  <c r="I247" i="1"/>
  <c r="J185" i="1"/>
  <c r="O185" i="1" s="1"/>
  <c r="I185" i="1"/>
  <c r="J179" i="1"/>
  <c r="I179" i="1"/>
  <c r="I346" i="1"/>
  <c r="J216" i="1"/>
  <c r="I216" i="1"/>
  <c r="J287" i="1"/>
  <c r="I287" i="1"/>
  <c r="J113" i="1"/>
  <c r="I113" i="1"/>
  <c r="I190" i="1"/>
  <c r="J190" i="1"/>
  <c r="J376" i="1" l="1"/>
  <c r="I376" i="1"/>
  <c r="J371" i="1"/>
  <c r="I371" i="1"/>
  <c r="J364" i="1"/>
  <c r="I364" i="1"/>
  <c r="J166" i="1"/>
  <c r="I166" i="1"/>
  <c r="J158" i="1"/>
  <c r="I158" i="1"/>
  <c r="J120" i="1"/>
  <c r="I120" i="1"/>
  <c r="J173" i="1"/>
  <c r="I173" i="1"/>
  <c r="J150" i="1"/>
  <c r="I150" i="1"/>
  <c r="J299" i="1"/>
  <c r="I299" i="1"/>
  <c r="J227" i="1"/>
  <c r="I227" i="1"/>
  <c r="J148" i="1"/>
  <c r="I148" i="1"/>
  <c r="I362" i="1"/>
  <c r="J362" i="1"/>
  <c r="J375" i="1"/>
  <c r="I375" i="1"/>
  <c r="J368" i="1"/>
  <c r="I368" i="1"/>
  <c r="J361" i="1"/>
  <c r="I361" i="1"/>
  <c r="J165" i="1"/>
  <c r="O165" i="1" s="1"/>
  <c r="I165" i="1"/>
  <c r="J157" i="1"/>
  <c r="I157" i="1"/>
  <c r="J151" i="1"/>
  <c r="I151" i="1"/>
  <c r="J170" i="1"/>
  <c r="I170" i="1"/>
  <c r="N170" i="1" s="1"/>
  <c r="J117" i="1"/>
  <c r="I117" i="1"/>
  <c r="J298" i="1"/>
  <c r="I298" i="1"/>
  <c r="J226" i="1"/>
  <c r="I226" i="1"/>
  <c r="J147" i="1"/>
  <c r="I147" i="1"/>
  <c r="O170" i="1" l="1"/>
  <c r="I420" i="1" l="1"/>
  <c r="J420" i="1"/>
  <c r="I421" i="1"/>
  <c r="J421" i="1"/>
  <c r="I106" i="1"/>
  <c r="J106" i="1"/>
  <c r="I28" i="1"/>
  <c r="J28" i="1"/>
  <c r="I422" i="1"/>
  <c r="J422" i="1"/>
  <c r="I79" i="1"/>
  <c r="J79" i="1"/>
  <c r="I52" i="1"/>
  <c r="J52" i="1"/>
  <c r="J419" i="1"/>
  <c r="I419" i="1"/>
  <c r="J64" i="1"/>
  <c r="I64" i="1"/>
  <c r="J77" i="1" l="1"/>
  <c r="O77" i="1" s="1"/>
  <c r="I77" i="1"/>
  <c r="I74" i="1"/>
  <c r="J74" i="1"/>
  <c r="O65" i="1" l="1"/>
  <c r="I115" i="1"/>
  <c r="J115" i="1"/>
  <c r="I161" i="1"/>
  <c r="J161" i="1"/>
  <c r="I162" i="1"/>
  <c r="J162" i="1"/>
  <c r="O162" i="1" s="1"/>
  <c r="I119" i="1"/>
  <c r="J119" i="1"/>
  <c r="I171" i="1"/>
  <c r="J171" i="1"/>
  <c r="I137" i="1"/>
  <c r="J137" i="1"/>
  <c r="P3" i="1" l="1"/>
  <c r="O113" i="1"/>
  <c r="O415" i="1"/>
  <c r="O416" i="1"/>
  <c r="O417" i="1"/>
  <c r="O418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919" i="1"/>
  <c r="O920" i="1"/>
  <c r="O921" i="1"/>
  <c r="O922" i="1"/>
  <c r="O923" i="1"/>
  <c r="N415" i="1"/>
  <c r="N416" i="1"/>
  <c r="N417" i="1"/>
  <c r="N418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919" i="1"/>
  <c r="N923" i="1"/>
  <c r="J80" i="1"/>
  <c r="J82" i="1"/>
  <c r="J138" i="1"/>
  <c r="J153" i="1"/>
  <c r="J44" i="1"/>
  <c r="J45" i="1"/>
  <c r="J46" i="1"/>
  <c r="J47" i="1"/>
  <c r="J48" i="1"/>
  <c r="J49" i="1"/>
  <c r="J140" i="1"/>
  <c r="O115" i="1" s="1"/>
  <c r="J122" i="1"/>
  <c r="J125" i="1"/>
  <c r="J99" i="1"/>
  <c r="J100" i="1"/>
  <c r="O287" i="1" s="1"/>
  <c r="J101" i="1"/>
  <c r="O288" i="1" s="1"/>
  <c r="J102" i="1"/>
  <c r="J15" i="1"/>
  <c r="J16" i="1"/>
  <c r="J36" i="1"/>
  <c r="J17" i="1"/>
  <c r="O38" i="1" s="1"/>
  <c r="J18" i="1"/>
  <c r="J19" i="1"/>
  <c r="O40" i="1" s="1"/>
  <c r="J20" i="1"/>
  <c r="J21" i="1"/>
  <c r="J22" i="1"/>
  <c r="J23" i="1"/>
  <c r="J24" i="1"/>
  <c r="J73" i="1"/>
  <c r="J62" i="1"/>
  <c r="O62" i="1" s="1"/>
  <c r="J110" i="1"/>
  <c r="J404" i="1"/>
  <c r="O314" i="1" s="1"/>
  <c r="J390" i="1"/>
  <c r="O312" i="1" s="1"/>
  <c r="J388" i="1"/>
  <c r="O311" i="1" s="1"/>
  <c r="O316" i="1"/>
  <c r="J405" i="1"/>
  <c r="O315" i="1" s="1"/>
  <c r="J391" i="1"/>
  <c r="O313" i="1" s="1"/>
  <c r="J389" i="1"/>
  <c r="O317" i="1"/>
  <c r="J56" i="1"/>
  <c r="O306" i="1" s="1"/>
  <c r="J81" i="1"/>
  <c r="J66" i="1"/>
  <c r="J40" i="1"/>
  <c r="J98" i="1"/>
  <c r="O371" i="1" s="1"/>
  <c r="J25" i="1"/>
  <c r="J72" i="1"/>
  <c r="J68" i="1"/>
  <c r="O68" i="1" s="1"/>
  <c r="J69" i="1"/>
  <c r="J51" i="1"/>
  <c r="J95" i="1"/>
  <c r="O291" i="1" s="1"/>
  <c r="J11" i="1"/>
  <c r="J4" i="1"/>
  <c r="J400" i="1"/>
  <c r="J396" i="1"/>
  <c r="J382" i="1"/>
  <c r="O382" i="1" s="1"/>
  <c r="J43" i="1"/>
  <c r="O145" i="1" s="1"/>
  <c r="J401" i="1"/>
  <c r="O346" i="1" s="1"/>
  <c r="J397" i="1"/>
  <c r="O253" i="1" s="1"/>
  <c r="J383" i="1"/>
  <c r="O383" i="1" s="1"/>
  <c r="J124" i="1"/>
  <c r="O149" i="1" s="1"/>
  <c r="J143" i="1"/>
  <c r="J266" i="1"/>
  <c r="O152" i="1" s="1"/>
  <c r="J267" i="1"/>
  <c r="J310" i="1"/>
  <c r="O157" i="1" s="1"/>
  <c r="O158" i="1"/>
  <c r="O160" i="1"/>
  <c r="J186" i="1"/>
  <c r="J199" i="1"/>
  <c r="J180" i="1"/>
  <c r="J205" i="1"/>
  <c r="J129" i="1"/>
  <c r="J278" i="1"/>
  <c r="O278" i="1" s="1"/>
  <c r="J144" i="1"/>
  <c r="O172" i="1" s="1"/>
  <c r="J112" i="1"/>
  <c r="O173" i="1" s="1"/>
  <c r="J211" i="1"/>
  <c r="J212" i="1"/>
  <c r="O175" i="1" s="1"/>
  <c r="J213" i="1"/>
  <c r="J284" i="1"/>
  <c r="O179" i="1"/>
  <c r="J248" i="1"/>
  <c r="J242" i="1"/>
  <c r="J394" i="1"/>
  <c r="O4" i="1" s="1"/>
  <c r="J386" i="1"/>
  <c r="O5" i="1" s="1"/>
  <c r="J126" i="1"/>
  <c r="J42" i="1"/>
  <c r="O7" i="1" s="1"/>
  <c r="J395" i="1"/>
  <c r="O8" i="1" s="1"/>
  <c r="J387" i="1"/>
  <c r="O9" i="1" s="1"/>
  <c r="J141" i="1"/>
  <c r="J123" i="1"/>
  <c r="O11" i="1" s="1"/>
  <c r="O137" i="1"/>
  <c r="J218" i="1"/>
  <c r="J296" i="1"/>
  <c r="O14" i="1" s="1"/>
  <c r="J118" i="1"/>
  <c r="O15" i="1" s="1"/>
  <c r="J174" i="1"/>
  <c r="J146" i="1"/>
  <c r="J154" i="1"/>
  <c r="J155" i="1"/>
  <c r="J167" i="1"/>
  <c r="O21" i="1" s="1"/>
  <c r="O22" i="1"/>
  <c r="O23" i="1"/>
  <c r="J365" i="1"/>
  <c r="J372" i="1"/>
  <c r="J373" i="1"/>
  <c r="J379" i="1"/>
  <c r="O28" i="1" s="1"/>
  <c r="J380" i="1"/>
  <c r="O380" i="1" s="1"/>
  <c r="J381" i="1"/>
  <c r="O381" i="1" s="1"/>
  <c r="J309" i="1"/>
  <c r="J305" i="1"/>
  <c r="J363" i="1"/>
  <c r="J370" i="1"/>
  <c r="O370" i="1" s="1"/>
  <c r="J229" i="1"/>
  <c r="J219" i="1"/>
  <c r="J230" i="1"/>
  <c r="J231" i="1"/>
  <c r="J348" i="1"/>
  <c r="J281" i="1"/>
  <c r="J289" i="1"/>
  <c r="J178" i="1"/>
  <c r="J184" i="1"/>
  <c r="J273" i="1"/>
  <c r="J265" i="1"/>
  <c r="J193" i="1"/>
  <c r="J33" i="1"/>
  <c r="J103" i="1"/>
  <c r="J34" i="1"/>
  <c r="J55" i="1"/>
  <c r="J59" i="1"/>
  <c r="J128" i="1"/>
  <c r="J92" i="1"/>
  <c r="J93" i="1"/>
  <c r="J94" i="1"/>
  <c r="J31" i="1"/>
  <c r="J50" i="1"/>
  <c r="J104" i="1"/>
  <c r="J84" i="1"/>
  <c r="J57" i="1"/>
  <c r="O329" i="1" s="1"/>
  <c r="J61" i="1"/>
  <c r="J60" i="1"/>
  <c r="O57" i="1" s="1"/>
  <c r="J32" i="1"/>
  <c r="J105" i="1"/>
  <c r="O333" i="1" s="1"/>
  <c r="O334" i="1"/>
  <c r="O336" i="1"/>
  <c r="J37" i="1"/>
  <c r="J39" i="1"/>
  <c r="J26" i="1"/>
  <c r="O339" i="1" s="1"/>
  <c r="J27" i="1"/>
  <c r="J78" i="1"/>
  <c r="J87" i="1"/>
  <c r="J107" i="1"/>
  <c r="O107" i="1" s="1"/>
  <c r="J58" i="1"/>
  <c r="J67" i="1"/>
  <c r="J29" i="1"/>
  <c r="J53" i="1"/>
  <c r="J88" i="1"/>
  <c r="J108" i="1"/>
  <c r="O108" i="1" s="1"/>
  <c r="J109" i="1"/>
  <c r="J423" i="1"/>
  <c r="O419" i="1" s="1"/>
  <c r="J424" i="1"/>
  <c r="O420" i="1" s="1"/>
  <c r="J139" i="1"/>
  <c r="O111" i="1" s="1"/>
  <c r="J30" i="1"/>
  <c r="O364" i="1" s="1"/>
  <c r="J54" i="1"/>
  <c r="J89" i="1"/>
  <c r="J41" i="1"/>
  <c r="J70" i="1"/>
  <c r="J75" i="1"/>
  <c r="J132" i="1"/>
  <c r="J225" i="1"/>
  <c r="J297" i="1"/>
  <c r="J149" i="1"/>
  <c r="J169" i="1"/>
  <c r="J136" i="1"/>
  <c r="J156" i="1"/>
  <c r="J164" i="1"/>
  <c r="O260" i="1"/>
  <c r="J360" i="1"/>
  <c r="J367" i="1"/>
  <c r="J374" i="1"/>
  <c r="J369" i="1"/>
  <c r="J114" i="1"/>
  <c r="J116" i="1"/>
  <c r="J159" i="1"/>
  <c r="O159" i="1" s="1"/>
  <c r="J377" i="1"/>
  <c r="J246" i="1"/>
  <c r="J258" i="1"/>
  <c r="J130" i="1"/>
  <c r="J285" i="1"/>
  <c r="J214" i="1"/>
  <c r="J176" i="1"/>
  <c r="J182" i="1"/>
  <c r="J188" i="1"/>
  <c r="J244" i="1"/>
  <c r="J256" i="1"/>
  <c r="O256" i="1" s="1"/>
  <c r="J263" i="1"/>
  <c r="O263" i="1" s="1"/>
  <c r="J271" i="1"/>
  <c r="J145" i="1"/>
  <c r="J286" i="1"/>
  <c r="J215" i="1"/>
  <c r="J177" i="1"/>
  <c r="J183" i="1"/>
  <c r="J189" i="1"/>
  <c r="O150" i="1"/>
  <c r="J245" i="1"/>
  <c r="J257" i="1"/>
  <c r="J264" i="1"/>
  <c r="J272" i="1"/>
  <c r="J275" i="1"/>
  <c r="J276" i="1"/>
  <c r="J402" i="1"/>
  <c r="J403" i="1"/>
  <c r="J384" i="1"/>
  <c r="O384" i="1" s="1"/>
  <c r="J385" i="1"/>
  <c r="J349" i="1"/>
  <c r="J350" i="1"/>
  <c r="J351" i="1"/>
  <c r="J352" i="1"/>
  <c r="J353" i="1"/>
  <c r="J354" i="1"/>
  <c r="J355" i="1"/>
  <c r="J290" i="1"/>
  <c r="J262" i="1"/>
  <c r="J356" i="1"/>
  <c r="J90" i="1"/>
  <c r="O422" i="1" s="1"/>
  <c r="J91" i="1"/>
  <c r="J35" i="1"/>
  <c r="J425" i="1"/>
  <c r="O425" i="1" s="1"/>
  <c r="J426" i="1"/>
  <c r="O426" i="1" s="1"/>
  <c r="J427" i="1"/>
  <c r="O427" i="1" s="1"/>
  <c r="J428" i="1"/>
  <c r="O428" i="1" s="1"/>
  <c r="J429" i="1"/>
  <c r="O429" i="1" s="1"/>
  <c r="J430" i="1"/>
  <c r="O430" i="1" s="1"/>
  <c r="J431" i="1"/>
  <c r="O431" i="1" s="1"/>
  <c r="J432" i="1"/>
  <c r="O432" i="1" s="1"/>
  <c r="J433" i="1"/>
  <c r="O433" i="1" s="1"/>
  <c r="J434" i="1"/>
  <c r="O434" i="1" s="1"/>
  <c r="J435" i="1"/>
  <c r="O435" i="1" s="1"/>
  <c r="J436" i="1"/>
  <c r="O436" i="1" s="1"/>
  <c r="J437" i="1"/>
  <c r="O437" i="1" s="1"/>
  <c r="J438" i="1"/>
  <c r="O438" i="1" s="1"/>
  <c r="J439" i="1"/>
  <c r="O439" i="1" s="1"/>
  <c r="J440" i="1"/>
  <c r="O440" i="1" s="1"/>
  <c r="J441" i="1"/>
  <c r="O441" i="1" s="1"/>
  <c r="J442" i="1"/>
  <c r="O442" i="1" s="1"/>
  <c r="J443" i="1"/>
  <c r="O443" i="1" s="1"/>
  <c r="J444" i="1"/>
  <c r="O444" i="1" s="1"/>
  <c r="J445" i="1"/>
  <c r="O445" i="1" s="1"/>
  <c r="J446" i="1"/>
  <c r="O446" i="1" s="1"/>
  <c r="J447" i="1"/>
  <c r="O447" i="1" s="1"/>
  <c r="J448" i="1"/>
  <c r="O448" i="1" s="1"/>
  <c r="J449" i="1"/>
  <c r="O449" i="1" s="1"/>
  <c r="J450" i="1"/>
  <c r="O450" i="1" s="1"/>
  <c r="J451" i="1"/>
  <c r="O451" i="1" s="1"/>
  <c r="J452" i="1"/>
  <c r="O452" i="1" s="1"/>
  <c r="J453" i="1"/>
  <c r="O453" i="1" s="1"/>
  <c r="J454" i="1"/>
  <c r="O454" i="1" s="1"/>
  <c r="J455" i="1"/>
  <c r="O455" i="1" s="1"/>
  <c r="J456" i="1"/>
  <c r="O456" i="1" s="1"/>
  <c r="J457" i="1"/>
  <c r="O457" i="1" s="1"/>
  <c r="J458" i="1"/>
  <c r="O458" i="1" s="1"/>
  <c r="J459" i="1"/>
  <c r="O459" i="1" s="1"/>
  <c r="J460" i="1"/>
  <c r="O460" i="1" s="1"/>
  <c r="J461" i="1"/>
  <c r="O461" i="1" s="1"/>
  <c r="J462" i="1"/>
  <c r="O462" i="1" s="1"/>
  <c r="J463" i="1"/>
  <c r="O463" i="1" s="1"/>
  <c r="J464" i="1"/>
  <c r="O464" i="1" s="1"/>
  <c r="J465" i="1"/>
  <c r="O465" i="1" s="1"/>
  <c r="J466" i="1"/>
  <c r="O466" i="1" s="1"/>
  <c r="J467" i="1"/>
  <c r="O467" i="1" s="1"/>
  <c r="J468" i="1"/>
  <c r="O468" i="1" s="1"/>
  <c r="J469" i="1"/>
  <c r="O469" i="1" s="1"/>
  <c r="J470" i="1"/>
  <c r="O470" i="1" s="1"/>
  <c r="J471" i="1"/>
  <c r="O471" i="1" s="1"/>
  <c r="J472" i="1"/>
  <c r="O472" i="1" s="1"/>
  <c r="J473" i="1"/>
  <c r="O473" i="1" s="1"/>
  <c r="J474" i="1"/>
  <c r="O474" i="1" s="1"/>
  <c r="J475" i="1"/>
  <c r="O475" i="1" s="1"/>
  <c r="J476" i="1"/>
  <c r="O476" i="1" s="1"/>
  <c r="J477" i="1"/>
  <c r="O477" i="1" s="1"/>
  <c r="J478" i="1"/>
  <c r="O478" i="1" s="1"/>
  <c r="J479" i="1"/>
  <c r="O479" i="1" s="1"/>
  <c r="J480" i="1"/>
  <c r="O480" i="1" s="1"/>
  <c r="J481" i="1"/>
  <c r="O481" i="1" s="1"/>
  <c r="J482" i="1"/>
  <c r="O482" i="1" s="1"/>
  <c r="J483" i="1"/>
  <c r="O483" i="1" s="1"/>
  <c r="J484" i="1"/>
  <c r="O484" i="1" s="1"/>
  <c r="J485" i="1"/>
  <c r="O485" i="1" s="1"/>
  <c r="J486" i="1"/>
  <c r="O486" i="1" s="1"/>
  <c r="J487" i="1"/>
  <c r="O487" i="1" s="1"/>
  <c r="J488" i="1"/>
  <c r="O488" i="1" s="1"/>
  <c r="J489" i="1"/>
  <c r="O489" i="1" s="1"/>
  <c r="J490" i="1"/>
  <c r="O490" i="1" s="1"/>
  <c r="J491" i="1"/>
  <c r="O491" i="1" s="1"/>
  <c r="J492" i="1"/>
  <c r="O492" i="1" s="1"/>
  <c r="J493" i="1"/>
  <c r="O493" i="1" s="1"/>
  <c r="J494" i="1"/>
  <c r="O494" i="1" s="1"/>
  <c r="J495" i="1"/>
  <c r="O495" i="1" s="1"/>
  <c r="J496" i="1"/>
  <c r="O496" i="1" s="1"/>
  <c r="J497" i="1"/>
  <c r="O497" i="1" s="1"/>
  <c r="J498" i="1"/>
  <c r="O498" i="1" s="1"/>
  <c r="J499" i="1"/>
  <c r="O499" i="1" s="1"/>
  <c r="J500" i="1"/>
  <c r="O500" i="1" s="1"/>
  <c r="J501" i="1"/>
  <c r="O501" i="1" s="1"/>
  <c r="J502" i="1"/>
  <c r="O502" i="1" s="1"/>
  <c r="J503" i="1"/>
  <c r="O503" i="1" s="1"/>
  <c r="J504" i="1"/>
  <c r="O504" i="1" s="1"/>
  <c r="J505" i="1"/>
  <c r="O505" i="1" s="1"/>
  <c r="J506" i="1"/>
  <c r="O506" i="1" s="1"/>
  <c r="J507" i="1"/>
  <c r="O507" i="1" s="1"/>
  <c r="J508" i="1"/>
  <c r="O508" i="1" s="1"/>
  <c r="J509" i="1"/>
  <c r="O509" i="1" s="1"/>
  <c r="J510" i="1"/>
  <c r="O510" i="1" s="1"/>
  <c r="J511" i="1"/>
  <c r="O511" i="1" s="1"/>
  <c r="J512" i="1"/>
  <c r="O512" i="1" s="1"/>
  <c r="J513" i="1"/>
  <c r="O513" i="1" s="1"/>
  <c r="J514" i="1"/>
  <c r="O514" i="1" s="1"/>
  <c r="J515" i="1"/>
  <c r="O515" i="1" s="1"/>
  <c r="J516" i="1"/>
  <c r="O516" i="1" s="1"/>
  <c r="J517" i="1"/>
  <c r="O517" i="1" s="1"/>
  <c r="J518" i="1"/>
  <c r="O518" i="1" s="1"/>
  <c r="J519" i="1"/>
  <c r="O519" i="1" s="1"/>
  <c r="J520" i="1"/>
  <c r="O520" i="1" s="1"/>
  <c r="J521" i="1"/>
  <c r="O521" i="1" s="1"/>
  <c r="J522" i="1"/>
  <c r="O522" i="1" s="1"/>
  <c r="J523" i="1"/>
  <c r="O523" i="1" s="1"/>
  <c r="J524" i="1"/>
  <c r="O524" i="1" s="1"/>
  <c r="J525" i="1"/>
  <c r="O525" i="1" s="1"/>
  <c r="J526" i="1"/>
  <c r="O526" i="1" s="1"/>
  <c r="J527" i="1"/>
  <c r="O527" i="1" s="1"/>
  <c r="J528" i="1"/>
  <c r="O528" i="1" s="1"/>
  <c r="J529" i="1"/>
  <c r="O529" i="1" s="1"/>
  <c r="J530" i="1"/>
  <c r="O530" i="1" s="1"/>
  <c r="J531" i="1"/>
  <c r="O531" i="1" s="1"/>
  <c r="J532" i="1"/>
  <c r="O532" i="1" s="1"/>
  <c r="J533" i="1"/>
  <c r="O533" i="1" s="1"/>
  <c r="J534" i="1"/>
  <c r="O534" i="1" s="1"/>
  <c r="J535" i="1"/>
  <c r="O535" i="1" s="1"/>
  <c r="J536" i="1"/>
  <c r="O536" i="1" s="1"/>
  <c r="J537" i="1"/>
  <c r="O537" i="1" s="1"/>
  <c r="J538" i="1"/>
  <c r="O538" i="1" s="1"/>
  <c r="J539" i="1"/>
  <c r="O539" i="1" s="1"/>
  <c r="J540" i="1"/>
  <c r="O540" i="1" s="1"/>
  <c r="J541" i="1"/>
  <c r="O541" i="1" s="1"/>
  <c r="J542" i="1"/>
  <c r="O542" i="1" s="1"/>
  <c r="J543" i="1"/>
  <c r="O543" i="1" s="1"/>
  <c r="J544" i="1"/>
  <c r="O544" i="1" s="1"/>
  <c r="J545" i="1"/>
  <c r="O545" i="1" s="1"/>
  <c r="J546" i="1"/>
  <c r="O546" i="1" s="1"/>
  <c r="J547" i="1"/>
  <c r="O547" i="1" s="1"/>
  <c r="J548" i="1"/>
  <c r="O548" i="1" s="1"/>
  <c r="J549" i="1"/>
  <c r="O549" i="1" s="1"/>
  <c r="J550" i="1"/>
  <c r="O550" i="1" s="1"/>
  <c r="J551" i="1"/>
  <c r="O551" i="1" s="1"/>
  <c r="J552" i="1"/>
  <c r="O552" i="1" s="1"/>
  <c r="J553" i="1"/>
  <c r="O553" i="1" s="1"/>
  <c r="J554" i="1"/>
  <c r="O554" i="1" s="1"/>
  <c r="J555" i="1"/>
  <c r="O555" i="1" s="1"/>
  <c r="J556" i="1"/>
  <c r="O556" i="1" s="1"/>
  <c r="J557" i="1"/>
  <c r="O557" i="1" s="1"/>
  <c r="J558" i="1"/>
  <c r="O558" i="1" s="1"/>
  <c r="J559" i="1"/>
  <c r="O559" i="1" s="1"/>
  <c r="J560" i="1"/>
  <c r="O560" i="1" s="1"/>
  <c r="J561" i="1"/>
  <c r="O561" i="1" s="1"/>
  <c r="J562" i="1"/>
  <c r="O562" i="1" s="1"/>
  <c r="J563" i="1"/>
  <c r="O563" i="1" s="1"/>
  <c r="J564" i="1"/>
  <c r="O564" i="1" s="1"/>
  <c r="J565" i="1"/>
  <c r="O565" i="1" s="1"/>
  <c r="J566" i="1"/>
  <c r="O566" i="1" s="1"/>
  <c r="J567" i="1"/>
  <c r="O567" i="1" s="1"/>
  <c r="J568" i="1"/>
  <c r="O568" i="1" s="1"/>
  <c r="J569" i="1"/>
  <c r="O569" i="1" s="1"/>
  <c r="J570" i="1"/>
  <c r="O570" i="1" s="1"/>
  <c r="J571" i="1"/>
  <c r="O571" i="1" s="1"/>
  <c r="J572" i="1"/>
  <c r="O572" i="1" s="1"/>
  <c r="J573" i="1"/>
  <c r="O573" i="1" s="1"/>
  <c r="J574" i="1"/>
  <c r="O574" i="1" s="1"/>
  <c r="J575" i="1"/>
  <c r="O575" i="1" s="1"/>
  <c r="J576" i="1"/>
  <c r="O576" i="1" s="1"/>
  <c r="J577" i="1"/>
  <c r="O577" i="1" s="1"/>
  <c r="J578" i="1"/>
  <c r="O578" i="1" s="1"/>
  <c r="J579" i="1"/>
  <c r="O579" i="1" s="1"/>
  <c r="J580" i="1"/>
  <c r="O580" i="1" s="1"/>
  <c r="J581" i="1"/>
  <c r="O581" i="1" s="1"/>
  <c r="J582" i="1"/>
  <c r="O582" i="1" s="1"/>
  <c r="J583" i="1"/>
  <c r="O583" i="1" s="1"/>
  <c r="J584" i="1"/>
  <c r="O584" i="1" s="1"/>
  <c r="J585" i="1"/>
  <c r="O585" i="1" s="1"/>
  <c r="J586" i="1"/>
  <c r="O586" i="1" s="1"/>
  <c r="J587" i="1"/>
  <c r="O587" i="1" s="1"/>
  <c r="J588" i="1"/>
  <c r="O588" i="1" s="1"/>
  <c r="J589" i="1"/>
  <c r="O589" i="1" s="1"/>
  <c r="J590" i="1"/>
  <c r="O590" i="1" s="1"/>
  <c r="J591" i="1"/>
  <c r="O591" i="1" s="1"/>
  <c r="J592" i="1"/>
  <c r="O592" i="1" s="1"/>
  <c r="J593" i="1"/>
  <c r="O593" i="1" s="1"/>
  <c r="J594" i="1"/>
  <c r="O594" i="1" s="1"/>
  <c r="J595" i="1"/>
  <c r="O595" i="1" s="1"/>
  <c r="J596" i="1"/>
  <c r="O596" i="1" s="1"/>
  <c r="J597" i="1"/>
  <c r="O597" i="1" s="1"/>
  <c r="J598" i="1"/>
  <c r="O598" i="1" s="1"/>
  <c r="J599" i="1"/>
  <c r="O599" i="1" s="1"/>
  <c r="J600" i="1"/>
  <c r="O600" i="1" s="1"/>
  <c r="J601" i="1"/>
  <c r="O601" i="1" s="1"/>
  <c r="J602" i="1"/>
  <c r="O602" i="1" s="1"/>
  <c r="J603" i="1"/>
  <c r="O603" i="1" s="1"/>
  <c r="J604" i="1"/>
  <c r="O604" i="1" s="1"/>
  <c r="J605" i="1"/>
  <c r="O605" i="1" s="1"/>
  <c r="J606" i="1"/>
  <c r="O606" i="1" s="1"/>
  <c r="J607" i="1"/>
  <c r="O607" i="1" s="1"/>
  <c r="J608" i="1"/>
  <c r="O608" i="1" s="1"/>
  <c r="J609" i="1"/>
  <c r="O609" i="1" s="1"/>
  <c r="J610" i="1"/>
  <c r="O610" i="1" s="1"/>
  <c r="J611" i="1"/>
  <c r="O611" i="1" s="1"/>
  <c r="J612" i="1"/>
  <c r="O612" i="1" s="1"/>
  <c r="J613" i="1"/>
  <c r="O613" i="1" s="1"/>
  <c r="J614" i="1"/>
  <c r="O614" i="1" s="1"/>
  <c r="J615" i="1"/>
  <c r="O615" i="1" s="1"/>
  <c r="J616" i="1"/>
  <c r="O616" i="1" s="1"/>
  <c r="J617" i="1"/>
  <c r="O617" i="1" s="1"/>
  <c r="J618" i="1"/>
  <c r="O618" i="1" s="1"/>
  <c r="J619" i="1"/>
  <c r="O619" i="1" s="1"/>
  <c r="J620" i="1"/>
  <c r="O620" i="1" s="1"/>
  <c r="J621" i="1"/>
  <c r="O621" i="1" s="1"/>
  <c r="J622" i="1"/>
  <c r="O622" i="1" s="1"/>
  <c r="J642" i="1"/>
  <c r="O642" i="1" s="1"/>
  <c r="J643" i="1"/>
  <c r="O643" i="1" s="1"/>
  <c r="J644" i="1"/>
  <c r="O644" i="1" s="1"/>
  <c r="J645" i="1"/>
  <c r="O645" i="1" s="1"/>
  <c r="J646" i="1"/>
  <c r="O646" i="1" s="1"/>
  <c r="J647" i="1"/>
  <c r="O647" i="1" s="1"/>
  <c r="J648" i="1"/>
  <c r="O648" i="1" s="1"/>
  <c r="J649" i="1"/>
  <c r="O649" i="1" s="1"/>
  <c r="J650" i="1"/>
  <c r="O650" i="1" s="1"/>
  <c r="J651" i="1"/>
  <c r="O651" i="1" s="1"/>
  <c r="J652" i="1"/>
  <c r="O652" i="1" s="1"/>
  <c r="J653" i="1"/>
  <c r="O653" i="1" s="1"/>
  <c r="J654" i="1"/>
  <c r="O654" i="1" s="1"/>
  <c r="J655" i="1"/>
  <c r="O655" i="1" s="1"/>
  <c r="J656" i="1"/>
  <c r="O656" i="1" s="1"/>
  <c r="J657" i="1"/>
  <c r="O657" i="1" s="1"/>
  <c r="J658" i="1"/>
  <c r="O658" i="1" s="1"/>
  <c r="J659" i="1"/>
  <c r="O659" i="1" s="1"/>
  <c r="J660" i="1"/>
  <c r="O660" i="1" s="1"/>
  <c r="J661" i="1"/>
  <c r="O661" i="1" s="1"/>
  <c r="J662" i="1"/>
  <c r="O662" i="1" s="1"/>
  <c r="J663" i="1"/>
  <c r="O663" i="1" s="1"/>
  <c r="J664" i="1"/>
  <c r="O664" i="1" s="1"/>
  <c r="J665" i="1"/>
  <c r="O665" i="1" s="1"/>
  <c r="J666" i="1"/>
  <c r="O666" i="1" s="1"/>
  <c r="J667" i="1"/>
  <c r="O667" i="1" s="1"/>
  <c r="J668" i="1"/>
  <c r="O668" i="1" s="1"/>
  <c r="J669" i="1"/>
  <c r="O669" i="1" s="1"/>
  <c r="J670" i="1"/>
  <c r="O670" i="1" s="1"/>
  <c r="J671" i="1"/>
  <c r="O671" i="1" s="1"/>
  <c r="J672" i="1"/>
  <c r="O672" i="1" s="1"/>
  <c r="J673" i="1"/>
  <c r="O673" i="1" s="1"/>
  <c r="J674" i="1"/>
  <c r="O674" i="1" s="1"/>
  <c r="J675" i="1"/>
  <c r="O675" i="1" s="1"/>
  <c r="J676" i="1"/>
  <c r="O676" i="1" s="1"/>
  <c r="J677" i="1"/>
  <c r="O677" i="1" s="1"/>
  <c r="J678" i="1"/>
  <c r="O678" i="1" s="1"/>
  <c r="J679" i="1"/>
  <c r="O679" i="1" s="1"/>
  <c r="J680" i="1"/>
  <c r="O680" i="1" s="1"/>
  <c r="J681" i="1"/>
  <c r="O681" i="1" s="1"/>
  <c r="J682" i="1"/>
  <c r="O682" i="1" s="1"/>
  <c r="J683" i="1"/>
  <c r="O683" i="1" s="1"/>
  <c r="J684" i="1"/>
  <c r="O684" i="1" s="1"/>
  <c r="J685" i="1"/>
  <c r="O685" i="1" s="1"/>
  <c r="J686" i="1"/>
  <c r="O686" i="1" s="1"/>
  <c r="J687" i="1"/>
  <c r="O687" i="1" s="1"/>
  <c r="J688" i="1"/>
  <c r="O688" i="1" s="1"/>
  <c r="J689" i="1"/>
  <c r="O689" i="1" s="1"/>
  <c r="J690" i="1"/>
  <c r="O690" i="1" s="1"/>
  <c r="J691" i="1"/>
  <c r="O691" i="1" s="1"/>
  <c r="J692" i="1"/>
  <c r="O692" i="1" s="1"/>
  <c r="J693" i="1"/>
  <c r="O693" i="1" s="1"/>
  <c r="J694" i="1"/>
  <c r="O694" i="1" s="1"/>
  <c r="J695" i="1"/>
  <c r="O695" i="1" s="1"/>
  <c r="J696" i="1"/>
  <c r="O696" i="1" s="1"/>
  <c r="J697" i="1"/>
  <c r="O697" i="1" s="1"/>
  <c r="J698" i="1"/>
  <c r="O698" i="1" s="1"/>
  <c r="J699" i="1"/>
  <c r="O699" i="1" s="1"/>
  <c r="J700" i="1"/>
  <c r="O700" i="1" s="1"/>
  <c r="J701" i="1"/>
  <c r="O701" i="1" s="1"/>
  <c r="J702" i="1"/>
  <c r="O702" i="1" s="1"/>
  <c r="J703" i="1"/>
  <c r="O703" i="1" s="1"/>
  <c r="J704" i="1"/>
  <c r="O704" i="1" s="1"/>
  <c r="J705" i="1"/>
  <c r="O705" i="1" s="1"/>
  <c r="J706" i="1"/>
  <c r="O706" i="1" s="1"/>
  <c r="J707" i="1"/>
  <c r="O707" i="1" s="1"/>
  <c r="J708" i="1"/>
  <c r="O708" i="1" s="1"/>
  <c r="J709" i="1"/>
  <c r="O709" i="1" s="1"/>
  <c r="J710" i="1"/>
  <c r="O710" i="1" s="1"/>
  <c r="J711" i="1"/>
  <c r="O711" i="1" s="1"/>
  <c r="J712" i="1"/>
  <c r="O712" i="1" s="1"/>
  <c r="J713" i="1"/>
  <c r="O713" i="1" s="1"/>
  <c r="J714" i="1"/>
  <c r="O714" i="1" s="1"/>
  <c r="J715" i="1"/>
  <c r="O715" i="1" s="1"/>
  <c r="J716" i="1"/>
  <c r="O716" i="1" s="1"/>
  <c r="J717" i="1"/>
  <c r="O717" i="1" s="1"/>
  <c r="J718" i="1"/>
  <c r="O718" i="1" s="1"/>
  <c r="J719" i="1"/>
  <c r="O719" i="1" s="1"/>
  <c r="J720" i="1"/>
  <c r="O720" i="1" s="1"/>
  <c r="J721" i="1"/>
  <c r="O721" i="1" s="1"/>
  <c r="J722" i="1"/>
  <c r="O722" i="1" s="1"/>
  <c r="J723" i="1"/>
  <c r="O723" i="1" s="1"/>
  <c r="J724" i="1"/>
  <c r="O724" i="1" s="1"/>
  <c r="J725" i="1"/>
  <c r="O725" i="1" s="1"/>
  <c r="J726" i="1"/>
  <c r="O726" i="1" s="1"/>
  <c r="J727" i="1"/>
  <c r="O727" i="1" s="1"/>
  <c r="J728" i="1"/>
  <c r="O728" i="1" s="1"/>
  <c r="J729" i="1"/>
  <c r="O729" i="1" s="1"/>
  <c r="J730" i="1"/>
  <c r="O730" i="1" s="1"/>
  <c r="J731" i="1"/>
  <c r="O731" i="1" s="1"/>
  <c r="J732" i="1"/>
  <c r="O732" i="1" s="1"/>
  <c r="J733" i="1"/>
  <c r="O733" i="1" s="1"/>
  <c r="J734" i="1"/>
  <c r="O734" i="1" s="1"/>
  <c r="J735" i="1"/>
  <c r="O735" i="1" s="1"/>
  <c r="J736" i="1"/>
  <c r="O736" i="1" s="1"/>
  <c r="J737" i="1"/>
  <c r="O737" i="1" s="1"/>
  <c r="J738" i="1"/>
  <c r="O738" i="1" s="1"/>
  <c r="J739" i="1"/>
  <c r="O739" i="1" s="1"/>
  <c r="J740" i="1"/>
  <c r="O740" i="1" s="1"/>
  <c r="J741" i="1"/>
  <c r="O741" i="1" s="1"/>
  <c r="J742" i="1"/>
  <c r="O742" i="1" s="1"/>
  <c r="J743" i="1"/>
  <c r="O743" i="1" s="1"/>
  <c r="J744" i="1"/>
  <c r="O744" i="1" s="1"/>
  <c r="J745" i="1"/>
  <c r="O745" i="1" s="1"/>
  <c r="J746" i="1"/>
  <c r="O746" i="1" s="1"/>
  <c r="J747" i="1"/>
  <c r="O747" i="1" s="1"/>
  <c r="J748" i="1"/>
  <c r="O748" i="1" s="1"/>
  <c r="J749" i="1"/>
  <c r="O749" i="1" s="1"/>
  <c r="J750" i="1"/>
  <c r="O750" i="1" s="1"/>
  <c r="J751" i="1"/>
  <c r="O751" i="1" s="1"/>
  <c r="J752" i="1"/>
  <c r="O752" i="1" s="1"/>
  <c r="J753" i="1"/>
  <c r="O753" i="1" s="1"/>
  <c r="J754" i="1"/>
  <c r="O754" i="1" s="1"/>
  <c r="J755" i="1"/>
  <c r="O755" i="1" s="1"/>
  <c r="J756" i="1"/>
  <c r="O756" i="1" s="1"/>
  <c r="J757" i="1"/>
  <c r="O757" i="1" s="1"/>
  <c r="J758" i="1"/>
  <c r="O758" i="1" s="1"/>
  <c r="J759" i="1"/>
  <c r="O759" i="1" s="1"/>
  <c r="J760" i="1"/>
  <c r="O760" i="1" s="1"/>
  <c r="J761" i="1"/>
  <c r="O761" i="1" s="1"/>
  <c r="J762" i="1"/>
  <c r="O762" i="1" s="1"/>
  <c r="J763" i="1"/>
  <c r="O763" i="1" s="1"/>
  <c r="J764" i="1"/>
  <c r="O764" i="1" s="1"/>
  <c r="J765" i="1"/>
  <c r="O765" i="1" s="1"/>
  <c r="J766" i="1"/>
  <c r="O766" i="1" s="1"/>
  <c r="J767" i="1"/>
  <c r="O767" i="1" s="1"/>
  <c r="J768" i="1"/>
  <c r="O768" i="1" s="1"/>
  <c r="J769" i="1"/>
  <c r="O769" i="1" s="1"/>
  <c r="J770" i="1"/>
  <c r="O770" i="1" s="1"/>
  <c r="J771" i="1"/>
  <c r="O771" i="1" s="1"/>
  <c r="J772" i="1"/>
  <c r="O772" i="1" s="1"/>
  <c r="J773" i="1"/>
  <c r="O773" i="1" s="1"/>
  <c r="J774" i="1"/>
  <c r="O774" i="1" s="1"/>
  <c r="J775" i="1"/>
  <c r="O775" i="1" s="1"/>
  <c r="J776" i="1"/>
  <c r="O776" i="1" s="1"/>
  <c r="J777" i="1"/>
  <c r="O777" i="1" s="1"/>
  <c r="J778" i="1"/>
  <c r="O778" i="1" s="1"/>
  <c r="J779" i="1"/>
  <c r="O779" i="1" s="1"/>
  <c r="J780" i="1"/>
  <c r="O780" i="1" s="1"/>
  <c r="J781" i="1"/>
  <c r="O781" i="1" s="1"/>
  <c r="J782" i="1"/>
  <c r="O782" i="1" s="1"/>
  <c r="J783" i="1"/>
  <c r="O783" i="1" s="1"/>
  <c r="J784" i="1"/>
  <c r="O784" i="1" s="1"/>
  <c r="J785" i="1"/>
  <c r="O785" i="1" s="1"/>
  <c r="J786" i="1"/>
  <c r="O786" i="1" s="1"/>
  <c r="J787" i="1"/>
  <c r="O787" i="1" s="1"/>
  <c r="J788" i="1"/>
  <c r="O788" i="1" s="1"/>
  <c r="J789" i="1"/>
  <c r="O789" i="1" s="1"/>
  <c r="J790" i="1"/>
  <c r="O790" i="1" s="1"/>
  <c r="J791" i="1"/>
  <c r="O791" i="1" s="1"/>
  <c r="J792" i="1"/>
  <c r="O792" i="1" s="1"/>
  <c r="J793" i="1"/>
  <c r="O793" i="1" s="1"/>
  <c r="J794" i="1"/>
  <c r="O794" i="1" s="1"/>
  <c r="J795" i="1"/>
  <c r="O795" i="1" s="1"/>
  <c r="J796" i="1"/>
  <c r="O796" i="1" s="1"/>
  <c r="J797" i="1"/>
  <c r="O797" i="1" s="1"/>
  <c r="J798" i="1"/>
  <c r="O798" i="1" s="1"/>
  <c r="J799" i="1"/>
  <c r="O799" i="1" s="1"/>
  <c r="J800" i="1"/>
  <c r="O800" i="1" s="1"/>
  <c r="J801" i="1"/>
  <c r="O801" i="1" s="1"/>
  <c r="J802" i="1"/>
  <c r="O802" i="1" s="1"/>
  <c r="J803" i="1"/>
  <c r="O803" i="1" s="1"/>
  <c r="J804" i="1"/>
  <c r="O804" i="1" s="1"/>
  <c r="J805" i="1"/>
  <c r="O805" i="1" s="1"/>
  <c r="J806" i="1"/>
  <c r="O806" i="1" s="1"/>
  <c r="J919" i="1"/>
  <c r="J920" i="1"/>
  <c r="J921" i="1"/>
  <c r="J922" i="1"/>
  <c r="J923" i="1"/>
  <c r="J76" i="1"/>
  <c r="O76" i="1" s="1"/>
  <c r="I80" i="1"/>
  <c r="I82" i="1"/>
  <c r="I138" i="1"/>
  <c r="I153" i="1"/>
  <c r="I44" i="1"/>
  <c r="I45" i="1"/>
  <c r="I46" i="1"/>
  <c r="I47" i="1"/>
  <c r="I48" i="1"/>
  <c r="I49" i="1"/>
  <c r="I140" i="1"/>
  <c r="I122" i="1"/>
  <c r="I125" i="1"/>
  <c r="I99" i="1"/>
  <c r="I100" i="1"/>
  <c r="I101" i="1"/>
  <c r="I102" i="1"/>
  <c r="I15" i="1"/>
  <c r="I16" i="1"/>
  <c r="I36" i="1"/>
  <c r="I17" i="1"/>
  <c r="N38" i="1" s="1"/>
  <c r="I18" i="1"/>
  <c r="I19" i="1"/>
  <c r="I20" i="1"/>
  <c r="I21" i="1"/>
  <c r="I22" i="1"/>
  <c r="I23" i="1"/>
  <c r="I24" i="1"/>
  <c r="I73" i="1"/>
  <c r="I62" i="1"/>
  <c r="I110" i="1"/>
  <c r="I404" i="1"/>
  <c r="I390" i="1"/>
  <c r="I388" i="1"/>
  <c r="I405" i="1"/>
  <c r="I391" i="1"/>
  <c r="I389" i="1"/>
  <c r="N414" i="1"/>
  <c r="I56" i="1"/>
  <c r="N306" i="1" s="1"/>
  <c r="I81" i="1"/>
  <c r="I66" i="1"/>
  <c r="I40" i="1"/>
  <c r="I98" i="1"/>
  <c r="N371" i="1" s="1"/>
  <c r="I25" i="1"/>
  <c r="I72" i="1"/>
  <c r="N307" i="1" s="1"/>
  <c r="I68" i="1"/>
  <c r="I69" i="1"/>
  <c r="I51" i="1"/>
  <c r="I95" i="1"/>
  <c r="I11" i="1"/>
  <c r="I4" i="1"/>
  <c r="I400" i="1"/>
  <c r="I396" i="1"/>
  <c r="I382" i="1"/>
  <c r="I43" i="1"/>
  <c r="I401" i="1"/>
  <c r="N255" i="1" s="1"/>
  <c r="I397" i="1"/>
  <c r="N253" i="1" s="1"/>
  <c r="I383" i="1"/>
  <c r="I124" i="1"/>
  <c r="I143" i="1"/>
  <c r="I266" i="1"/>
  <c r="N152" i="1" s="1"/>
  <c r="I267" i="1"/>
  <c r="I310" i="1"/>
  <c r="I186" i="1"/>
  <c r="I199" i="1"/>
  <c r="I180" i="1"/>
  <c r="I205" i="1"/>
  <c r="I129" i="1"/>
  <c r="I278" i="1"/>
  <c r="N278" i="1" s="1"/>
  <c r="I144" i="1"/>
  <c r="I112" i="1"/>
  <c r="I211" i="1"/>
  <c r="I212" i="1"/>
  <c r="I213" i="1"/>
  <c r="I284" i="1"/>
  <c r="N179" i="1"/>
  <c r="I248" i="1"/>
  <c r="I242" i="1"/>
  <c r="I394" i="1"/>
  <c r="I386" i="1"/>
  <c r="N386" i="1" s="1"/>
  <c r="I126" i="1"/>
  <c r="N6" i="1" s="1"/>
  <c r="I42" i="1"/>
  <c r="I395" i="1"/>
  <c r="I387" i="1"/>
  <c r="I141" i="1"/>
  <c r="I123" i="1"/>
  <c r="N123" i="1" s="1"/>
  <c r="I218" i="1"/>
  <c r="I296" i="1"/>
  <c r="I118" i="1"/>
  <c r="N261" i="1" s="1"/>
  <c r="I174" i="1"/>
  <c r="I146" i="1"/>
  <c r="I154" i="1"/>
  <c r="I155" i="1"/>
  <c r="I167" i="1"/>
  <c r="I365" i="1"/>
  <c r="I372" i="1"/>
  <c r="I373" i="1"/>
  <c r="I379" i="1"/>
  <c r="N28" i="1" s="1"/>
  <c r="I380" i="1"/>
  <c r="I381" i="1"/>
  <c r="I309" i="1"/>
  <c r="I305" i="1"/>
  <c r="I363" i="1"/>
  <c r="I370" i="1"/>
  <c r="N370" i="1" s="1"/>
  <c r="I229" i="1"/>
  <c r="I219" i="1"/>
  <c r="I230" i="1"/>
  <c r="I231" i="1"/>
  <c r="I348" i="1"/>
  <c r="I281" i="1"/>
  <c r="I289" i="1"/>
  <c r="I178" i="1"/>
  <c r="I184" i="1"/>
  <c r="N185" i="1" s="1"/>
  <c r="I273" i="1"/>
  <c r="I265" i="1"/>
  <c r="I193" i="1"/>
  <c r="I33" i="1"/>
  <c r="I103" i="1"/>
  <c r="I34" i="1"/>
  <c r="I55" i="1"/>
  <c r="I59" i="1"/>
  <c r="I128" i="1"/>
  <c r="I92" i="1"/>
  <c r="I93" i="1"/>
  <c r="I94" i="1"/>
  <c r="I31" i="1"/>
  <c r="I50" i="1"/>
  <c r="I104" i="1"/>
  <c r="I84" i="1"/>
  <c r="I57" i="1"/>
  <c r="I61" i="1"/>
  <c r="I60" i="1"/>
  <c r="I32" i="1"/>
  <c r="I105" i="1"/>
  <c r="I37" i="1"/>
  <c r="I39" i="1"/>
  <c r="I26" i="1"/>
  <c r="I27" i="1"/>
  <c r="I78" i="1"/>
  <c r="I87" i="1"/>
  <c r="I107" i="1"/>
  <c r="I58" i="1"/>
  <c r="I67" i="1"/>
  <c r="I29" i="1"/>
  <c r="I53" i="1"/>
  <c r="I88" i="1"/>
  <c r="I108" i="1"/>
  <c r="I109" i="1"/>
  <c r="N359" i="1" s="1"/>
  <c r="I423" i="1"/>
  <c r="N419" i="1" s="1"/>
  <c r="I424" i="1"/>
  <c r="N420" i="1" s="1"/>
  <c r="N249" i="1"/>
  <c r="I139" i="1"/>
  <c r="I30" i="1"/>
  <c r="I54" i="1"/>
  <c r="I89" i="1"/>
  <c r="I41" i="1"/>
  <c r="I70" i="1"/>
  <c r="I75" i="1"/>
  <c r="I132" i="1"/>
  <c r="I225" i="1"/>
  <c r="I297" i="1"/>
  <c r="I149" i="1"/>
  <c r="I169" i="1"/>
  <c r="I136" i="1"/>
  <c r="I156" i="1"/>
  <c r="I164" i="1"/>
  <c r="N260" i="1"/>
  <c r="I360" i="1"/>
  <c r="I367" i="1"/>
  <c r="I374" i="1"/>
  <c r="I369" i="1"/>
  <c r="I114" i="1"/>
  <c r="I116" i="1"/>
  <c r="I159" i="1"/>
  <c r="I377" i="1"/>
  <c r="I246" i="1"/>
  <c r="I258" i="1"/>
  <c r="I130" i="1"/>
  <c r="I285" i="1"/>
  <c r="I214" i="1"/>
  <c r="I176" i="1"/>
  <c r="I182" i="1"/>
  <c r="I188" i="1"/>
  <c r="I244" i="1"/>
  <c r="I256" i="1"/>
  <c r="I263" i="1"/>
  <c r="N263" i="1" s="1"/>
  <c r="I271" i="1"/>
  <c r="I145" i="1"/>
  <c r="I286" i="1"/>
  <c r="I215" i="1"/>
  <c r="I177" i="1"/>
  <c r="I183" i="1"/>
  <c r="I189" i="1"/>
  <c r="N150" i="1"/>
  <c r="N162" i="1"/>
  <c r="P162" i="1" s="1"/>
  <c r="I245" i="1"/>
  <c r="N168" i="1" s="1"/>
  <c r="P168" i="1" s="1"/>
  <c r="F232" i="18" s="1"/>
  <c r="I257" i="1"/>
  <c r="I264" i="1"/>
  <c r="I272" i="1"/>
  <c r="I275" i="1"/>
  <c r="I276" i="1"/>
  <c r="I402" i="1"/>
  <c r="I403" i="1"/>
  <c r="I384" i="1"/>
  <c r="I385" i="1"/>
  <c r="I349" i="1"/>
  <c r="I350" i="1"/>
  <c r="I351" i="1"/>
  <c r="I352" i="1"/>
  <c r="I353" i="1"/>
  <c r="I354" i="1"/>
  <c r="I355" i="1"/>
  <c r="I290" i="1"/>
  <c r="I262" i="1"/>
  <c r="I356" i="1"/>
  <c r="I90" i="1"/>
  <c r="N422" i="1" s="1"/>
  <c r="I91" i="1"/>
  <c r="I35" i="1"/>
  <c r="I425" i="1"/>
  <c r="N425" i="1" s="1"/>
  <c r="I426" i="1"/>
  <c r="N426" i="1" s="1"/>
  <c r="I427" i="1"/>
  <c r="N427" i="1" s="1"/>
  <c r="I428" i="1"/>
  <c r="N428" i="1" s="1"/>
  <c r="I429" i="1"/>
  <c r="N429" i="1" s="1"/>
  <c r="I430" i="1"/>
  <c r="N430" i="1" s="1"/>
  <c r="I431" i="1"/>
  <c r="N431" i="1" s="1"/>
  <c r="I432" i="1"/>
  <c r="N432" i="1" s="1"/>
  <c r="I433" i="1"/>
  <c r="N433" i="1" s="1"/>
  <c r="I434" i="1"/>
  <c r="N434" i="1" s="1"/>
  <c r="I435" i="1"/>
  <c r="N435" i="1" s="1"/>
  <c r="I436" i="1"/>
  <c r="N436" i="1" s="1"/>
  <c r="I437" i="1"/>
  <c r="N437" i="1" s="1"/>
  <c r="I438" i="1"/>
  <c r="N438" i="1" s="1"/>
  <c r="I439" i="1"/>
  <c r="N439" i="1" s="1"/>
  <c r="I440" i="1"/>
  <c r="N440" i="1" s="1"/>
  <c r="I441" i="1"/>
  <c r="N441" i="1" s="1"/>
  <c r="I442" i="1"/>
  <c r="N442" i="1" s="1"/>
  <c r="I443" i="1"/>
  <c r="N443" i="1" s="1"/>
  <c r="I444" i="1"/>
  <c r="N444" i="1" s="1"/>
  <c r="I445" i="1"/>
  <c r="N445" i="1" s="1"/>
  <c r="I446" i="1"/>
  <c r="N446" i="1" s="1"/>
  <c r="I447" i="1"/>
  <c r="N447" i="1" s="1"/>
  <c r="I448" i="1"/>
  <c r="N448" i="1" s="1"/>
  <c r="I449" i="1"/>
  <c r="N449" i="1" s="1"/>
  <c r="I450" i="1"/>
  <c r="N450" i="1" s="1"/>
  <c r="I451" i="1"/>
  <c r="N451" i="1" s="1"/>
  <c r="I452" i="1"/>
  <c r="N452" i="1" s="1"/>
  <c r="I453" i="1"/>
  <c r="N453" i="1" s="1"/>
  <c r="I454" i="1"/>
  <c r="N454" i="1" s="1"/>
  <c r="I455" i="1"/>
  <c r="N455" i="1" s="1"/>
  <c r="I456" i="1"/>
  <c r="N456" i="1" s="1"/>
  <c r="I457" i="1"/>
  <c r="N457" i="1" s="1"/>
  <c r="I458" i="1"/>
  <c r="N458" i="1" s="1"/>
  <c r="I459" i="1"/>
  <c r="N459" i="1" s="1"/>
  <c r="I460" i="1"/>
  <c r="N460" i="1" s="1"/>
  <c r="I461" i="1"/>
  <c r="N461" i="1" s="1"/>
  <c r="I462" i="1"/>
  <c r="N462" i="1" s="1"/>
  <c r="I463" i="1"/>
  <c r="N463" i="1" s="1"/>
  <c r="I464" i="1"/>
  <c r="N464" i="1" s="1"/>
  <c r="I465" i="1"/>
  <c r="N465" i="1" s="1"/>
  <c r="I466" i="1"/>
  <c r="N466" i="1" s="1"/>
  <c r="I467" i="1"/>
  <c r="N467" i="1" s="1"/>
  <c r="I468" i="1"/>
  <c r="N468" i="1" s="1"/>
  <c r="I469" i="1"/>
  <c r="N469" i="1" s="1"/>
  <c r="I470" i="1"/>
  <c r="N470" i="1" s="1"/>
  <c r="I471" i="1"/>
  <c r="N471" i="1" s="1"/>
  <c r="I472" i="1"/>
  <c r="N472" i="1" s="1"/>
  <c r="I473" i="1"/>
  <c r="N473" i="1" s="1"/>
  <c r="I474" i="1"/>
  <c r="N474" i="1" s="1"/>
  <c r="I475" i="1"/>
  <c r="N475" i="1" s="1"/>
  <c r="I476" i="1"/>
  <c r="N476" i="1" s="1"/>
  <c r="I477" i="1"/>
  <c r="N477" i="1" s="1"/>
  <c r="I478" i="1"/>
  <c r="N478" i="1" s="1"/>
  <c r="I479" i="1"/>
  <c r="N479" i="1" s="1"/>
  <c r="I480" i="1"/>
  <c r="N480" i="1" s="1"/>
  <c r="I481" i="1"/>
  <c r="N481" i="1" s="1"/>
  <c r="I482" i="1"/>
  <c r="N482" i="1" s="1"/>
  <c r="I483" i="1"/>
  <c r="N483" i="1" s="1"/>
  <c r="I484" i="1"/>
  <c r="N484" i="1" s="1"/>
  <c r="I485" i="1"/>
  <c r="N485" i="1" s="1"/>
  <c r="I486" i="1"/>
  <c r="N486" i="1" s="1"/>
  <c r="I487" i="1"/>
  <c r="N487" i="1" s="1"/>
  <c r="I488" i="1"/>
  <c r="N488" i="1" s="1"/>
  <c r="I489" i="1"/>
  <c r="N489" i="1" s="1"/>
  <c r="I490" i="1"/>
  <c r="N490" i="1" s="1"/>
  <c r="I491" i="1"/>
  <c r="N491" i="1" s="1"/>
  <c r="I492" i="1"/>
  <c r="N492" i="1" s="1"/>
  <c r="I493" i="1"/>
  <c r="N493" i="1" s="1"/>
  <c r="I494" i="1"/>
  <c r="N494" i="1" s="1"/>
  <c r="I495" i="1"/>
  <c r="N495" i="1" s="1"/>
  <c r="I496" i="1"/>
  <c r="N496" i="1" s="1"/>
  <c r="I497" i="1"/>
  <c r="N497" i="1" s="1"/>
  <c r="I498" i="1"/>
  <c r="N498" i="1" s="1"/>
  <c r="I499" i="1"/>
  <c r="N499" i="1" s="1"/>
  <c r="I500" i="1"/>
  <c r="N500" i="1" s="1"/>
  <c r="I501" i="1"/>
  <c r="N501" i="1" s="1"/>
  <c r="I502" i="1"/>
  <c r="N502" i="1" s="1"/>
  <c r="I503" i="1"/>
  <c r="N503" i="1" s="1"/>
  <c r="I504" i="1"/>
  <c r="N504" i="1" s="1"/>
  <c r="I505" i="1"/>
  <c r="N505" i="1" s="1"/>
  <c r="I506" i="1"/>
  <c r="N506" i="1" s="1"/>
  <c r="I507" i="1"/>
  <c r="N507" i="1" s="1"/>
  <c r="I508" i="1"/>
  <c r="N508" i="1" s="1"/>
  <c r="I509" i="1"/>
  <c r="N509" i="1" s="1"/>
  <c r="I510" i="1"/>
  <c r="N510" i="1" s="1"/>
  <c r="I511" i="1"/>
  <c r="N511" i="1" s="1"/>
  <c r="I512" i="1"/>
  <c r="N512" i="1" s="1"/>
  <c r="I513" i="1"/>
  <c r="N513" i="1" s="1"/>
  <c r="I514" i="1"/>
  <c r="N514" i="1" s="1"/>
  <c r="I515" i="1"/>
  <c r="N515" i="1" s="1"/>
  <c r="I516" i="1"/>
  <c r="N516" i="1" s="1"/>
  <c r="I517" i="1"/>
  <c r="N517" i="1" s="1"/>
  <c r="I518" i="1"/>
  <c r="N518" i="1" s="1"/>
  <c r="I519" i="1"/>
  <c r="N519" i="1" s="1"/>
  <c r="I520" i="1"/>
  <c r="N520" i="1" s="1"/>
  <c r="I521" i="1"/>
  <c r="N521" i="1" s="1"/>
  <c r="I522" i="1"/>
  <c r="N522" i="1" s="1"/>
  <c r="I523" i="1"/>
  <c r="N523" i="1" s="1"/>
  <c r="I524" i="1"/>
  <c r="N524" i="1" s="1"/>
  <c r="I525" i="1"/>
  <c r="N525" i="1" s="1"/>
  <c r="I526" i="1"/>
  <c r="N526" i="1" s="1"/>
  <c r="I527" i="1"/>
  <c r="N527" i="1" s="1"/>
  <c r="I528" i="1"/>
  <c r="N528" i="1" s="1"/>
  <c r="I529" i="1"/>
  <c r="N529" i="1" s="1"/>
  <c r="I530" i="1"/>
  <c r="N530" i="1" s="1"/>
  <c r="I531" i="1"/>
  <c r="N531" i="1" s="1"/>
  <c r="I532" i="1"/>
  <c r="N532" i="1" s="1"/>
  <c r="I533" i="1"/>
  <c r="N533" i="1" s="1"/>
  <c r="I534" i="1"/>
  <c r="N534" i="1" s="1"/>
  <c r="I535" i="1"/>
  <c r="N535" i="1" s="1"/>
  <c r="I536" i="1"/>
  <c r="N536" i="1" s="1"/>
  <c r="I537" i="1"/>
  <c r="N537" i="1" s="1"/>
  <c r="I538" i="1"/>
  <c r="N538" i="1" s="1"/>
  <c r="I539" i="1"/>
  <c r="N539" i="1" s="1"/>
  <c r="I540" i="1"/>
  <c r="N540" i="1" s="1"/>
  <c r="I541" i="1"/>
  <c r="N541" i="1" s="1"/>
  <c r="I542" i="1"/>
  <c r="N542" i="1" s="1"/>
  <c r="I543" i="1"/>
  <c r="N543" i="1" s="1"/>
  <c r="I544" i="1"/>
  <c r="N544" i="1" s="1"/>
  <c r="I545" i="1"/>
  <c r="N545" i="1" s="1"/>
  <c r="I546" i="1"/>
  <c r="N546" i="1" s="1"/>
  <c r="I547" i="1"/>
  <c r="N547" i="1" s="1"/>
  <c r="I548" i="1"/>
  <c r="N548" i="1" s="1"/>
  <c r="I549" i="1"/>
  <c r="N549" i="1" s="1"/>
  <c r="I550" i="1"/>
  <c r="N550" i="1" s="1"/>
  <c r="I551" i="1"/>
  <c r="N551" i="1" s="1"/>
  <c r="I552" i="1"/>
  <c r="N552" i="1" s="1"/>
  <c r="I553" i="1"/>
  <c r="N553" i="1" s="1"/>
  <c r="I554" i="1"/>
  <c r="N554" i="1" s="1"/>
  <c r="I555" i="1"/>
  <c r="N555" i="1" s="1"/>
  <c r="I556" i="1"/>
  <c r="N556" i="1" s="1"/>
  <c r="I557" i="1"/>
  <c r="N557" i="1" s="1"/>
  <c r="I558" i="1"/>
  <c r="N558" i="1" s="1"/>
  <c r="I559" i="1"/>
  <c r="N559" i="1" s="1"/>
  <c r="I560" i="1"/>
  <c r="N560" i="1" s="1"/>
  <c r="I561" i="1"/>
  <c r="N561" i="1" s="1"/>
  <c r="I562" i="1"/>
  <c r="N562" i="1" s="1"/>
  <c r="I563" i="1"/>
  <c r="N563" i="1" s="1"/>
  <c r="I564" i="1"/>
  <c r="N564" i="1" s="1"/>
  <c r="I565" i="1"/>
  <c r="N565" i="1" s="1"/>
  <c r="I566" i="1"/>
  <c r="N566" i="1" s="1"/>
  <c r="I567" i="1"/>
  <c r="N567" i="1" s="1"/>
  <c r="I568" i="1"/>
  <c r="N568" i="1" s="1"/>
  <c r="I569" i="1"/>
  <c r="N569" i="1" s="1"/>
  <c r="I570" i="1"/>
  <c r="N570" i="1" s="1"/>
  <c r="I571" i="1"/>
  <c r="N571" i="1" s="1"/>
  <c r="I572" i="1"/>
  <c r="N572" i="1" s="1"/>
  <c r="I573" i="1"/>
  <c r="N573" i="1" s="1"/>
  <c r="I574" i="1"/>
  <c r="N574" i="1" s="1"/>
  <c r="I575" i="1"/>
  <c r="N575" i="1" s="1"/>
  <c r="I576" i="1"/>
  <c r="N576" i="1" s="1"/>
  <c r="I577" i="1"/>
  <c r="N577" i="1" s="1"/>
  <c r="I578" i="1"/>
  <c r="N578" i="1" s="1"/>
  <c r="I579" i="1"/>
  <c r="N579" i="1" s="1"/>
  <c r="I580" i="1"/>
  <c r="N580" i="1" s="1"/>
  <c r="I581" i="1"/>
  <c r="N581" i="1" s="1"/>
  <c r="I582" i="1"/>
  <c r="N582" i="1" s="1"/>
  <c r="I583" i="1"/>
  <c r="N583" i="1" s="1"/>
  <c r="I584" i="1"/>
  <c r="N584" i="1" s="1"/>
  <c r="I585" i="1"/>
  <c r="N585" i="1" s="1"/>
  <c r="I586" i="1"/>
  <c r="N586" i="1" s="1"/>
  <c r="I587" i="1"/>
  <c r="N587" i="1" s="1"/>
  <c r="I588" i="1"/>
  <c r="N588" i="1" s="1"/>
  <c r="I589" i="1"/>
  <c r="N589" i="1" s="1"/>
  <c r="I590" i="1"/>
  <c r="N590" i="1" s="1"/>
  <c r="I591" i="1"/>
  <c r="N591" i="1" s="1"/>
  <c r="I592" i="1"/>
  <c r="N592" i="1" s="1"/>
  <c r="I593" i="1"/>
  <c r="N593" i="1" s="1"/>
  <c r="I594" i="1"/>
  <c r="N594" i="1" s="1"/>
  <c r="I595" i="1"/>
  <c r="N595" i="1" s="1"/>
  <c r="I596" i="1"/>
  <c r="N596" i="1" s="1"/>
  <c r="I597" i="1"/>
  <c r="N597" i="1" s="1"/>
  <c r="I598" i="1"/>
  <c r="N598" i="1" s="1"/>
  <c r="I599" i="1"/>
  <c r="N599" i="1" s="1"/>
  <c r="I600" i="1"/>
  <c r="N600" i="1" s="1"/>
  <c r="I601" i="1"/>
  <c r="N601" i="1" s="1"/>
  <c r="I602" i="1"/>
  <c r="N602" i="1" s="1"/>
  <c r="I603" i="1"/>
  <c r="N603" i="1" s="1"/>
  <c r="I604" i="1"/>
  <c r="N604" i="1" s="1"/>
  <c r="I605" i="1"/>
  <c r="N605" i="1" s="1"/>
  <c r="I606" i="1"/>
  <c r="N606" i="1" s="1"/>
  <c r="I607" i="1"/>
  <c r="N607" i="1" s="1"/>
  <c r="I608" i="1"/>
  <c r="N608" i="1" s="1"/>
  <c r="I609" i="1"/>
  <c r="N609" i="1" s="1"/>
  <c r="I610" i="1"/>
  <c r="N610" i="1" s="1"/>
  <c r="I611" i="1"/>
  <c r="N611" i="1" s="1"/>
  <c r="I612" i="1"/>
  <c r="N612" i="1" s="1"/>
  <c r="I613" i="1"/>
  <c r="N613" i="1" s="1"/>
  <c r="I614" i="1"/>
  <c r="N614" i="1" s="1"/>
  <c r="I615" i="1"/>
  <c r="N615" i="1" s="1"/>
  <c r="I616" i="1"/>
  <c r="N616" i="1" s="1"/>
  <c r="I617" i="1"/>
  <c r="N617" i="1" s="1"/>
  <c r="I618" i="1"/>
  <c r="N618" i="1" s="1"/>
  <c r="I619" i="1"/>
  <c r="N619" i="1" s="1"/>
  <c r="I620" i="1"/>
  <c r="N620" i="1" s="1"/>
  <c r="I621" i="1"/>
  <c r="N621" i="1" s="1"/>
  <c r="I622" i="1"/>
  <c r="N622" i="1" s="1"/>
  <c r="I642" i="1"/>
  <c r="N642" i="1" s="1"/>
  <c r="I643" i="1"/>
  <c r="N643" i="1" s="1"/>
  <c r="I644" i="1"/>
  <c r="N644" i="1" s="1"/>
  <c r="I645" i="1"/>
  <c r="N645" i="1" s="1"/>
  <c r="I646" i="1"/>
  <c r="N646" i="1" s="1"/>
  <c r="I647" i="1"/>
  <c r="N647" i="1" s="1"/>
  <c r="I648" i="1"/>
  <c r="N648" i="1" s="1"/>
  <c r="I649" i="1"/>
  <c r="N649" i="1" s="1"/>
  <c r="I650" i="1"/>
  <c r="N650" i="1" s="1"/>
  <c r="I651" i="1"/>
  <c r="N651" i="1" s="1"/>
  <c r="I652" i="1"/>
  <c r="N652" i="1" s="1"/>
  <c r="I653" i="1"/>
  <c r="N653" i="1" s="1"/>
  <c r="I654" i="1"/>
  <c r="N654" i="1" s="1"/>
  <c r="I655" i="1"/>
  <c r="N655" i="1" s="1"/>
  <c r="I656" i="1"/>
  <c r="N656" i="1" s="1"/>
  <c r="I657" i="1"/>
  <c r="N657" i="1" s="1"/>
  <c r="I658" i="1"/>
  <c r="N658" i="1" s="1"/>
  <c r="I659" i="1"/>
  <c r="N659" i="1" s="1"/>
  <c r="I660" i="1"/>
  <c r="N660" i="1" s="1"/>
  <c r="I661" i="1"/>
  <c r="N661" i="1" s="1"/>
  <c r="I662" i="1"/>
  <c r="N662" i="1" s="1"/>
  <c r="I663" i="1"/>
  <c r="N663" i="1" s="1"/>
  <c r="I664" i="1"/>
  <c r="N664" i="1" s="1"/>
  <c r="I665" i="1"/>
  <c r="N665" i="1" s="1"/>
  <c r="I666" i="1"/>
  <c r="N666" i="1" s="1"/>
  <c r="I667" i="1"/>
  <c r="N667" i="1" s="1"/>
  <c r="I668" i="1"/>
  <c r="N668" i="1" s="1"/>
  <c r="I669" i="1"/>
  <c r="N669" i="1" s="1"/>
  <c r="I670" i="1"/>
  <c r="N670" i="1" s="1"/>
  <c r="I671" i="1"/>
  <c r="N671" i="1" s="1"/>
  <c r="I672" i="1"/>
  <c r="N672" i="1" s="1"/>
  <c r="I673" i="1"/>
  <c r="N673" i="1" s="1"/>
  <c r="I674" i="1"/>
  <c r="N674" i="1" s="1"/>
  <c r="I675" i="1"/>
  <c r="N675" i="1" s="1"/>
  <c r="I676" i="1"/>
  <c r="N676" i="1" s="1"/>
  <c r="I677" i="1"/>
  <c r="N677" i="1" s="1"/>
  <c r="I678" i="1"/>
  <c r="N678" i="1" s="1"/>
  <c r="I679" i="1"/>
  <c r="N679" i="1" s="1"/>
  <c r="I680" i="1"/>
  <c r="N680" i="1" s="1"/>
  <c r="I681" i="1"/>
  <c r="N681" i="1" s="1"/>
  <c r="I682" i="1"/>
  <c r="N682" i="1" s="1"/>
  <c r="I683" i="1"/>
  <c r="N683" i="1" s="1"/>
  <c r="I684" i="1"/>
  <c r="N684" i="1" s="1"/>
  <c r="I685" i="1"/>
  <c r="N685" i="1" s="1"/>
  <c r="I686" i="1"/>
  <c r="N686" i="1" s="1"/>
  <c r="I687" i="1"/>
  <c r="N687" i="1" s="1"/>
  <c r="I688" i="1"/>
  <c r="N688" i="1" s="1"/>
  <c r="I689" i="1"/>
  <c r="N689" i="1" s="1"/>
  <c r="I690" i="1"/>
  <c r="N690" i="1" s="1"/>
  <c r="I691" i="1"/>
  <c r="N691" i="1" s="1"/>
  <c r="I692" i="1"/>
  <c r="N692" i="1" s="1"/>
  <c r="I693" i="1"/>
  <c r="N693" i="1" s="1"/>
  <c r="I694" i="1"/>
  <c r="N694" i="1" s="1"/>
  <c r="I695" i="1"/>
  <c r="N695" i="1" s="1"/>
  <c r="I696" i="1"/>
  <c r="N696" i="1" s="1"/>
  <c r="I697" i="1"/>
  <c r="N697" i="1" s="1"/>
  <c r="I698" i="1"/>
  <c r="N698" i="1" s="1"/>
  <c r="I699" i="1"/>
  <c r="N699" i="1" s="1"/>
  <c r="I700" i="1"/>
  <c r="N700" i="1" s="1"/>
  <c r="I701" i="1"/>
  <c r="N701" i="1" s="1"/>
  <c r="I702" i="1"/>
  <c r="N702" i="1" s="1"/>
  <c r="I703" i="1"/>
  <c r="N703" i="1" s="1"/>
  <c r="I704" i="1"/>
  <c r="N704" i="1" s="1"/>
  <c r="I705" i="1"/>
  <c r="N705" i="1" s="1"/>
  <c r="I706" i="1"/>
  <c r="N706" i="1" s="1"/>
  <c r="I707" i="1"/>
  <c r="N707" i="1" s="1"/>
  <c r="I708" i="1"/>
  <c r="N708" i="1" s="1"/>
  <c r="I709" i="1"/>
  <c r="N709" i="1" s="1"/>
  <c r="I710" i="1"/>
  <c r="N710" i="1" s="1"/>
  <c r="I711" i="1"/>
  <c r="N711" i="1" s="1"/>
  <c r="I712" i="1"/>
  <c r="N712" i="1" s="1"/>
  <c r="I713" i="1"/>
  <c r="N713" i="1" s="1"/>
  <c r="I714" i="1"/>
  <c r="N714" i="1" s="1"/>
  <c r="I715" i="1"/>
  <c r="N715" i="1" s="1"/>
  <c r="I716" i="1"/>
  <c r="N716" i="1" s="1"/>
  <c r="I717" i="1"/>
  <c r="N717" i="1" s="1"/>
  <c r="I718" i="1"/>
  <c r="N718" i="1" s="1"/>
  <c r="I719" i="1"/>
  <c r="N719" i="1" s="1"/>
  <c r="I720" i="1"/>
  <c r="N720" i="1" s="1"/>
  <c r="I721" i="1"/>
  <c r="N721" i="1" s="1"/>
  <c r="I722" i="1"/>
  <c r="N722" i="1" s="1"/>
  <c r="I723" i="1"/>
  <c r="N723" i="1" s="1"/>
  <c r="I724" i="1"/>
  <c r="N724" i="1" s="1"/>
  <c r="I725" i="1"/>
  <c r="N725" i="1" s="1"/>
  <c r="I726" i="1"/>
  <c r="N726" i="1" s="1"/>
  <c r="I727" i="1"/>
  <c r="N727" i="1" s="1"/>
  <c r="I728" i="1"/>
  <c r="N728" i="1" s="1"/>
  <c r="I729" i="1"/>
  <c r="N729" i="1" s="1"/>
  <c r="I730" i="1"/>
  <c r="N730" i="1" s="1"/>
  <c r="I731" i="1"/>
  <c r="N731" i="1" s="1"/>
  <c r="I732" i="1"/>
  <c r="N732" i="1" s="1"/>
  <c r="I733" i="1"/>
  <c r="N733" i="1" s="1"/>
  <c r="I734" i="1"/>
  <c r="N734" i="1" s="1"/>
  <c r="I735" i="1"/>
  <c r="N735" i="1" s="1"/>
  <c r="I736" i="1"/>
  <c r="N736" i="1" s="1"/>
  <c r="I737" i="1"/>
  <c r="N737" i="1" s="1"/>
  <c r="I738" i="1"/>
  <c r="N738" i="1" s="1"/>
  <c r="I739" i="1"/>
  <c r="N739" i="1" s="1"/>
  <c r="I740" i="1"/>
  <c r="N740" i="1" s="1"/>
  <c r="I741" i="1"/>
  <c r="N741" i="1" s="1"/>
  <c r="I742" i="1"/>
  <c r="N742" i="1" s="1"/>
  <c r="I743" i="1"/>
  <c r="N743" i="1" s="1"/>
  <c r="I744" i="1"/>
  <c r="N744" i="1" s="1"/>
  <c r="I745" i="1"/>
  <c r="N745" i="1" s="1"/>
  <c r="I746" i="1"/>
  <c r="N746" i="1" s="1"/>
  <c r="I747" i="1"/>
  <c r="N747" i="1" s="1"/>
  <c r="I748" i="1"/>
  <c r="N748" i="1" s="1"/>
  <c r="I749" i="1"/>
  <c r="N749" i="1" s="1"/>
  <c r="I750" i="1"/>
  <c r="N750" i="1" s="1"/>
  <c r="I751" i="1"/>
  <c r="N751" i="1" s="1"/>
  <c r="I752" i="1"/>
  <c r="N752" i="1" s="1"/>
  <c r="I753" i="1"/>
  <c r="N753" i="1" s="1"/>
  <c r="I754" i="1"/>
  <c r="N754" i="1" s="1"/>
  <c r="I755" i="1"/>
  <c r="N755" i="1" s="1"/>
  <c r="I756" i="1"/>
  <c r="N756" i="1" s="1"/>
  <c r="I757" i="1"/>
  <c r="N757" i="1" s="1"/>
  <c r="I758" i="1"/>
  <c r="N758" i="1" s="1"/>
  <c r="I759" i="1"/>
  <c r="N759" i="1" s="1"/>
  <c r="I760" i="1"/>
  <c r="N760" i="1" s="1"/>
  <c r="I761" i="1"/>
  <c r="N761" i="1" s="1"/>
  <c r="I762" i="1"/>
  <c r="N762" i="1" s="1"/>
  <c r="I763" i="1"/>
  <c r="N763" i="1" s="1"/>
  <c r="I764" i="1"/>
  <c r="N764" i="1" s="1"/>
  <c r="I765" i="1"/>
  <c r="N765" i="1" s="1"/>
  <c r="I766" i="1"/>
  <c r="N766" i="1" s="1"/>
  <c r="I767" i="1"/>
  <c r="N767" i="1" s="1"/>
  <c r="I768" i="1"/>
  <c r="N768" i="1" s="1"/>
  <c r="I769" i="1"/>
  <c r="N769" i="1" s="1"/>
  <c r="I770" i="1"/>
  <c r="N770" i="1" s="1"/>
  <c r="I771" i="1"/>
  <c r="N771" i="1" s="1"/>
  <c r="I772" i="1"/>
  <c r="N772" i="1" s="1"/>
  <c r="I773" i="1"/>
  <c r="N773" i="1" s="1"/>
  <c r="I774" i="1"/>
  <c r="N774" i="1" s="1"/>
  <c r="I775" i="1"/>
  <c r="N775" i="1" s="1"/>
  <c r="I776" i="1"/>
  <c r="N776" i="1" s="1"/>
  <c r="I777" i="1"/>
  <c r="N777" i="1" s="1"/>
  <c r="I778" i="1"/>
  <c r="N778" i="1" s="1"/>
  <c r="I779" i="1"/>
  <c r="N779" i="1" s="1"/>
  <c r="I780" i="1"/>
  <c r="N780" i="1" s="1"/>
  <c r="I781" i="1"/>
  <c r="N781" i="1" s="1"/>
  <c r="I782" i="1"/>
  <c r="N782" i="1" s="1"/>
  <c r="I783" i="1"/>
  <c r="N783" i="1" s="1"/>
  <c r="I784" i="1"/>
  <c r="N784" i="1" s="1"/>
  <c r="I785" i="1"/>
  <c r="N785" i="1" s="1"/>
  <c r="I786" i="1"/>
  <c r="N786" i="1" s="1"/>
  <c r="I787" i="1"/>
  <c r="N787" i="1" s="1"/>
  <c r="I788" i="1"/>
  <c r="N788" i="1" s="1"/>
  <c r="I789" i="1"/>
  <c r="N789" i="1" s="1"/>
  <c r="I790" i="1"/>
  <c r="N790" i="1" s="1"/>
  <c r="I791" i="1"/>
  <c r="N791" i="1" s="1"/>
  <c r="I792" i="1"/>
  <c r="N792" i="1" s="1"/>
  <c r="I793" i="1"/>
  <c r="N793" i="1" s="1"/>
  <c r="I794" i="1"/>
  <c r="N794" i="1" s="1"/>
  <c r="I795" i="1"/>
  <c r="N795" i="1" s="1"/>
  <c r="I796" i="1"/>
  <c r="N796" i="1" s="1"/>
  <c r="I797" i="1"/>
  <c r="N797" i="1" s="1"/>
  <c r="I798" i="1"/>
  <c r="N798" i="1" s="1"/>
  <c r="I799" i="1"/>
  <c r="N799" i="1" s="1"/>
  <c r="I800" i="1"/>
  <c r="N800" i="1" s="1"/>
  <c r="I801" i="1"/>
  <c r="N801" i="1" s="1"/>
  <c r="I802" i="1"/>
  <c r="N802" i="1" s="1"/>
  <c r="I803" i="1"/>
  <c r="N803" i="1" s="1"/>
  <c r="I804" i="1"/>
  <c r="N804" i="1" s="1"/>
  <c r="I805" i="1"/>
  <c r="N805" i="1" s="1"/>
  <c r="I806" i="1"/>
  <c r="N806" i="1" s="1"/>
  <c r="I919" i="1"/>
  <c r="I920" i="1"/>
  <c r="I921" i="1"/>
  <c r="I922" i="1"/>
  <c r="I923" i="1"/>
  <c r="I76" i="1"/>
  <c r="N68" i="1" l="1"/>
  <c r="O70" i="1"/>
  <c r="P185" i="1"/>
  <c r="N61" i="1"/>
  <c r="O73" i="1"/>
  <c r="N56" i="1"/>
  <c r="O71" i="1"/>
  <c r="N71" i="1"/>
  <c r="O74" i="1"/>
  <c r="N26" i="1"/>
  <c r="O69" i="1"/>
  <c r="O66" i="1"/>
  <c r="O59" i="1"/>
  <c r="O56" i="1"/>
  <c r="O61" i="1"/>
  <c r="O58" i="1"/>
  <c r="P170" i="1"/>
  <c r="P880" i="1"/>
  <c r="P837" i="1"/>
  <c r="P863" i="1"/>
  <c r="P876" i="1"/>
  <c r="P888" i="1"/>
  <c r="P894" i="1"/>
  <c r="J235" i="18" s="1"/>
  <c r="P826" i="1"/>
  <c r="P831" i="1"/>
  <c r="P896" i="1"/>
  <c r="P900" i="1"/>
  <c r="P915" i="1"/>
  <c r="P889" i="1"/>
  <c r="P910" i="1"/>
  <c r="P908" i="1"/>
  <c r="P912" i="1"/>
  <c r="P882" i="1"/>
  <c r="P917" i="1"/>
  <c r="P902" i="1"/>
  <c r="P898" i="1"/>
  <c r="P904" i="1"/>
  <c r="P892" i="1"/>
  <c r="P906" i="1"/>
  <c r="P810" i="1"/>
  <c r="P809" i="1"/>
  <c r="P872" i="1"/>
  <c r="P853" i="1"/>
  <c r="P850" i="1"/>
  <c r="P842" i="1"/>
  <c r="P839" i="1"/>
  <c r="P813" i="1"/>
  <c r="P891" i="1"/>
  <c r="P851" i="1"/>
  <c r="P835" i="1"/>
  <c r="P916" i="1"/>
  <c r="P865" i="1"/>
  <c r="P861" i="1"/>
  <c r="P857" i="1"/>
  <c r="P847" i="1"/>
  <c r="P823" i="1"/>
  <c r="P846" i="1"/>
  <c r="P807" i="1"/>
  <c r="P884" i="1"/>
  <c r="J226" i="18" s="1"/>
  <c r="P864" i="1"/>
  <c r="P868" i="1"/>
  <c r="P833" i="1"/>
  <c r="P829" i="1"/>
  <c r="P895" i="1"/>
  <c r="P825" i="1"/>
  <c r="P886" i="1"/>
  <c r="P862" i="1"/>
  <c r="P860" i="1"/>
  <c r="P855" i="1"/>
  <c r="P841" i="1"/>
  <c r="P907" i="1"/>
  <c r="P856" i="1"/>
  <c r="P827" i="1"/>
  <c r="P822" i="1"/>
  <c r="P844" i="1"/>
  <c r="P899" i="1"/>
  <c r="P918" i="1"/>
  <c r="P913" i="1"/>
  <c r="P897" i="1"/>
  <c r="P883" i="1"/>
  <c r="P874" i="1"/>
  <c r="P867" i="1"/>
  <c r="P849" i="1"/>
  <c r="P832" i="1"/>
  <c r="P854" i="1"/>
  <c r="P859" i="1"/>
  <c r="P845" i="1"/>
  <c r="P885" i="1"/>
  <c r="P905" i="1"/>
  <c r="P887" i="1"/>
  <c r="P879" i="1"/>
  <c r="P869" i="1"/>
  <c r="P815" i="1"/>
  <c r="P811" i="1"/>
  <c r="P820" i="1"/>
  <c r="P817" i="1"/>
  <c r="P873" i="1"/>
  <c r="P909" i="1"/>
  <c r="P890" i="1"/>
  <c r="P866" i="1"/>
  <c r="P828" i="1"/>
  <c r="P881" i="1"/>
  <c r="P836" i="1"/>
  <c r="P812" i="1"/>
  <c r="P808" i="1"/>
  <c r="P852" i="1"/>
  <c r="P843" i="1"/>
  <c r="P911" i="1"/>
  <c r="P893" i="1"/>
  <c r="P871" i="1"/>
  <c r="P870" i="1"/>
  <c r="P838" i="1"/>
  <c r="P824" i="1"/>
  <c r="P877" i="1"/>
  <c r="P858" i="1"/>
  <c r="P840" i="1"/>
  <c r="P830" i="1"/>
  <c r="P821" i="1"/>
  <c r="P818" i="1"/>
  <c r="P816" i="1"/>
  <c r="P903" i="1"/>
  <c r="P914" i="1"/>
  <c r="P901" i="1"/>
  <c r="P878" i="1"/>
  <c r="P875" i="1"/>
  <c r="P834" i="1"/>
  <c r="P848" i="1"/>
  <c r="P814" i="1"/>
  <c r="P819" i="1"/>
  <c r="O424" i="1"/>
  <c r="O423" i="1"/>
  <c r="N424" i="1"/>
  <c r="N396" i="1"/>
  <c r="N423" i="1"/>
  <c r="O379" i="1"/>
  <c r="O26" i="1"/>
  <c r="O373" i="1"/>
  <c r="O25" i="1"/>
  <c r="O372" i="1"/>
  <c r="O386" i="1"/>
  <c r="P386" i="1" s="1"/>
  <c r="N387" i="1"/>
  <c r="O286" i="1"/>
  <c r="O289" i="1"/>
  <c r="O266" i="1"/>
  <c r="O272" i="1"/>
  <c r="O265" i="1"/>
  <c r="P804" i="1"/>
  <c r="P800" i="1"/>
  <c r="P796" i="1"/>
  <c r="P792" i="1"/>
  <c r="P788" i="1"/>
  <c r="P784" i="1"/>
  <c r="P780" i="1"/>
  <c r="P776" i="1"/>
  <c r="P772" i="1"/>
  <c r="P768" i="1"/>
  <c r="P764" i="1"/>
  <c r="P760" i="1"/>
  <c r="P756" i="1"/>
  <c r="P752" i="1"/>
  <c r="P748" i="1"/>
  <c r="P744" i="1"/>
  <c r="P740" i="1"/>
  <c r="P736" i="1"/>
  <c r="P732" i="1"/>
  <c r="P728" i="1"/>
  <c r="P724" i="1"/>
  <c r="P720" i="1"/>
  <c r="P716" i="1"/>
  <c r="P712" i="1"/>
  <c r="P708" i="1"/>
  <c r="P704" i="1"/>
  <c r="P700" i="1"/>
  <c r="P696" i="1"/>
  <c r="P692" i="1"/>
  <c r="P688" i="1"/>
  <c r="P684" i="1"/>
  <c r="P681" i="1"/>
  <c r="P678" i="1"/>
  <c r="P674" i="1"/>
  <c r="E214" i="18" s="1"/>
  <c r="E216" i="18" s="1"/>
  <c r="P670" i="1"/>
  <c r="P666" i="1"/>
  <c r="P662" i="1"/>
  <c r="P658" i="1"/>
  <c r="P654" i="1"/>
  <c r="P650" i="1"/>
  <c r="P646" i="1"/>
  <c r="P642" i="1"/>
  <c r="P638" i="1"/>
  <c r="P634" i="1"/>
  <c r="P630" i="1"/>
  <c r="P626" i="1"/>
  <c r="P622" i="1"/>
  <c r="P618" i="1"/>
  <c r="P614" i="1"/>
  <c r="P610" i="1"/>
  <c r="P606" i="1"/>
  <c r="P602" i="1"/>
  <c r="P598" i="1"/>
  <c r="P594" i="1"/>
  <c r="P590" i="1"/>
  <c r="P586" i="1"/>
  <c r="P582" i="1"/>
  <c r="P578" i="1"/>
  <c r="P574" i="1"/>
  <c r="P570" i="1"/>
  <c r="P566" i="1"/>
  <c r="P562" i="1"/>
  <c r="P558" i="1"/>
  <c r="P554" i="1"/>
  <c r="P550" i="1"/>
  <c r="P546" i="1"/>
  <c r="P542" i="1"/>
  <c r="P538" i="1"/>
  <c r="P534" i="1"/>
  <c r="P530" i="1"/>
  <c r="P526" i="1"/>
  <c r="P522" i="1"/>
  <c r="P518" i="1"/>
  <c r="P514" i="1"/>
  <c r="P510" i="1"/>
  <c r="P803" i="1"/>
  <c r="P791" i="1"/>
  <c r="P779" i="1"/>
  <c r="P767" i="1"/>
  <c r="P755" i="1"/>
  <c r="P743" i="1"/>
  <c r="P731" i="1"/>
  <c r="P719" i="1"/>
  <c r="P711" i="1"/>
  <c r="P703" i="1"/>
  <c r="P691" i="1"/>
  <c r="P683" i="1"/>
  <c r="P673" i="1"/>
  <c r="P661" i="1"/>
  <c r="P649" i="1"/>
  <c r="P641" i="1"/>
  <c r="P629" i="1"/>
  <c r="P617" i="1"/>
  <c r="P605" i="1"/>
  <c r="P593" i="1"/>
  <c r="P581" i="1"/>
  <c r="P573" i="1"/>
  <c r="P561" i="1"/>
  <c r="P549" i="1"/>
  <c r="P537" i="1"/>
  <c r="P529" i="1"/>
  <c r="P517" i="1"/>
  <c r="P806" i="1"/>
  <c r="P802" i="1"/>
  <c r="P798" i="1"/>
  <c r="P794" i="1"/>
  <c r="P790" i="1"/>
  <c r="P786" i="1"/>
  <c r="P782" i="1"/>
  <c r="P778" i="1"/>
  <c r="P774" i="1"/>
  <c r="P770" i="1"/>
  <c r="P766" i="1"/>
  <c r="P762" i="1"/>
  <c r="P758" i="1"/>
  <c r="P754" i="1"/>
  <c r="P750" i="1"/>
  <c r="P746" i="1"/>
  <c r="P742" i="1"/>
  <c r="P738" i="1"/>
  <c r="P734" i="1"/>
  <c r="P730" i="1"/>
  <c r="P726" i="1"/>
  <c r="P722" i="1"/>
  <c r="P718" i="1"/>
  <c r="P714" i="1"/>
  <c r="P710" i="1"/>
  <c r="P706" i="1"/>
  <c r="P702" i="1"/>
  <c r="P698" i="1"/>
  <c r="P694" i="1"/>
  <c r="P690" i="1"/>
  <c r="P686" i="1"/>
  <c r="P682" i="1"/>
  <c r="E222" i="18" s="1"/>
  <c r="P676" i="1"/>
  <c r="P672" i="1"/>
  <c r="P668" i="1"/>
  <c r="P664" i="1"/>
  <c r="P660" i="1"/>
  <c r="P656" i="1"/>
  <c r="P652" i="1"/>
  <c r="P648" i="1"/>
  <c r="P644" i="1"/>
  <c r="P640" i="1"/>
  <c r="P636" i="1"/>
  <c r="P632" i="1"/>
  <c r="P628" i="1"/>
  <c r="P624" i="1"/>
  <c r="P620" i="1"/>
  <c r="P616" i="1"/>
  <c r="P612" i="1"/>
  <c r="P608" i="1"/>
  <c r="P604" i="1"/>
  <c r="P600" i="1"/>
  <c r="P596" i="1"/>
  <c r="P592" i="1"/>
  <c r="P588" i="1"/>
  <c r="P584" i="1"/>
  <c r="P580" i="1"/>
  <c r="P576" i="1"/>
  <c r="P572" i="1"/>
  <c r="P568" i="1"/>
  <c r="P564" i="1"/>
  <c r="P560" i="1"/>
  <c r="P556" i="1"/>
  <c r="P552" i="1"/>
  <c r="P548" i="1"/>
  <c r="P544" i="1"/>
  <c r="P540" i="1"/>
  <c r="P536" i="1"/>
  <c r="P532" i="1"/>
  <c r="P528" i="1"/>
  <c r="P524" i="1"/>
  <c r="P520" i="1"/>
  <c r="P516" i="1"/>
  <c r="P512" i="1"/>
  <c r="P799" i="1"/>
  <c r="P795" i="1"/>
  <c r="P787" i="1"/>
  <c r="P783" i="1"/>
  <c r="P775" i="1"/>
  <c r="P771" i="1"/>
  <c r="P763" i="1"/>
  <c r="P759" i="1"/>
  <c r="P751" i="1"/>
  <c r="P747" i="1"/>
  <c r="P739" i="1"/>
  <c r="P735" i="1"/>
  <c r="P727" i="1"/>
  <c r="P723" i="1"/>
  <c r="P715" i="1"/>
  <c r="P707" i="1"/>
  <c r="P699" i="1"/>
  <c r="P695" i="1"/>
  <c r="P687" i="1"/>
  <c r="P680" i="1"/>
  <c r="P677" i="1"/>
  <c r="P669" i="1"/>
  <c r="P665" i="1"/>
  <c r="P657" i="1"/>
  <c r="P653" i="1"/>
  <c r="P645" i="1"/>
  <c r="P637" i="1"/>
  <c r="P633" i="1"/>
  <c r="P625" i="1"/>
  <c r="P621" i="1"/>
  <c r="P613" i="1"/>
  <c r="P609" i="1"/>
  <c r="P601" i="1"/>
  <c r="P597" i="1"/>
  <c r="P589" i="1"/>
  <c r="P585" i="1"/>
  <c r="P577" i="1"/>
  <c r="P569" i="1"/>
  <c r="P565" i="1"/>
  <c r="P557" i="1"/>
  <c r="P553" i="1"/>
  <c r="P545" i="1"/>
  <c r="P541" i="1"/>
  <c r="P533" i="1"/>
  <c r="P525" i="1"/>
  <c r="P521" i="1"/>
  <c r="P513" i="1"/>
  <c r="P805" i="1"/>
  <c r="P801" i="1"/>
  <c r="P797" i="1"/>
  <c r="P793" i="1"/>
  <c r="E278" i="18" s="1"/>
  <c r="P789" i="1"/>
  <c r="P785" i="1"/>
  <c r="P781" i="1"/>
  <c r="P777" i="1"/>
  <c r="P773" i="1"/>
  <c r="P769" i="1"/>
  <c r="P765" i="1"/>
  <c r="P761" i="1"/>
  <c r="P757" i="1"/>
  <c r="P753" i="1"/>
  <c r="P749" i="1"/>
  <c r="P745" i="1"/>
  <c r="P741" i="1"/>
  <c r="P737" i="1"/>
  <c r="P733" i="1"/>
  <c r="P729" i="1"/>
  <c r="P725" i="1"/>
  <c r="P721" i="1"/>
  <c r="P717" i="1"/>
  <c r="P713" i="1"/>
  <c r="P709" i="1"/>
  <c r="P705" i="1"/>
  <c r="P701" i="1"/>
  <c r="P697" i="1"/>
  <c r="P693" i="1"/>
  <c r="P689" i="1"/>
  <c r="P685" i="1"/>
  <c r="P679" i="1"/>
  <c r="P675" i="1"/>
  <c r="P671" i="1"/>
  <c r="P667" i="1"/>
  <c r="P663" i="1"/>
  <c r="P659" i="1"/>
  <c r="P655" i="1"/>
  <c r="P651" i="1"/>
  <c r="P647" i="1"/>
  <c r="P643" i="1"/>
  <c r="P639" i="1"/>
  <c r="P635" i="1"/>
  <c r="P631" i="1"/>
  <c r="P627" i="1"/>
  <c r="P623" i="1"/>
  <c r="P619" i="1"/>
  <c r="P615" i="1"/>
  <c r="P611" i="1"/>
  <c r="P607" i="1"/>
  <c r="P603" i="1"/>
  <c r="P599" i="1"/>
  <c r="P595" i="1"/>
  <c r="P591" i="1"/>
  <c r="P587" i="1"/>
  <c r="P583" i="1"/>
  <c r="P579" i="1"/>
  <c r="P575" i="1"/>
  <c r="P571" i="1"/>
  <c r="P567" i="1"/>
  <c r="P563" i="1"/>
  <c r="P559" i="1"/>
  <c r="P555" i="1"/>
  <c r="P551" i="1"/>
  <c r="P547" i="1"/>
  <c r="P543" i="1"/>
  <c r="P539" i="1"/>
  <c r="P535" i="1"/>
  <c r="P531" i="1"/>
  <c r="P527" i="1"/>
  <c r="P523" i="1"/>
  <c r="P519" i="1"/>
  <c r="P515" i="1"/>
  <c r="P511" i="1"/>
  <c r="O103" i="1"/>
  <c r="O122" i="1"/>
  <c r="N112" i="1"/>
  <c r="N122" i="1"/>
  <c r="O79" i="1"/>
  <c r="N40" i="1"/>
  <c r="P40" i="1" s="1"/>
  <c r="O136" i="1"/>
  <c r="O123" i="1"/>
  <c r="P123" i="1" s="1"/>
  <c r="O112" i="1"/>
  <c r="O114" i="1"/>
  <c r="O156" i="1"/>
  <c r="O176" i="1"/>
  <c r="O183" i="1"/>
  <c r="O177" i="1"/>
  <c r="O174" i="1"/>
  <c r="O169" i="1"/>
  <c r="P169" i="1" s="1"/>
  <c r="O154" i="1"/>
  <c r="O155" i="1"/>
  <c r="O99" i="1"/>
  <c r="O67" i="1"/>
  <c r="P509" i="1"/>
  <c r="P505" i="1"/>
  <c r="P501" i="1"/>
  <c r="P497" i="1"/>
  <c r="P493" i="1"/>
  <c r="P489" i="1"/>
  <c r="P485" i="1"/>
  <c r="P4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N84" i="1"/>
  <c r="O102" i="1"/>
  <c r="O153" i="1"/>
  <c r="P508" i="1"/>
  <c r="P504" i="1"/>
  <c r="P500" i="1"/>
  <c r="P496" i="1"/>
  <c r="P492" i="1"/>
  <c r="P488" i="1"/>
  <c r="P484" i="1"/>
  <c r="P480" i="1"/>
  <c r="P476" i="1"/>
  <c r="P472" i="1"/>
  <c r="P468" i="1"/>
  <c r="P464" i="1"/>
  <c r="P460" i="1"/>
  <c r="P456" i="1"/>
  <c r="P452" i="1"/>
  <c r="P448" i="1"/>
  <c r="P444" i="1"/>
  <c r="P440" i="1"/>
  <c r="P436" i="1"/>
  <c r="P432" i="1"/>
  <c r="P428" i="1"/>
  <c r="O105" i="1"/>
  <c r="O98" i="1"/>
  <c r="O396" i="1"/>
  <c r="O60" i="1"/>
  <c r="O307" i="1"/>
  <c r="P307" i="1" s="1"/>
  <c r="O64" i="1"/>
  <c r="P507" i="1"/>
  <c r="P503" i="1"/>
  <c r="P499" i="1"/>
  <c r="P495" i="1"/>
  <c r="P491" i="1"/>
  <c r="P487" i="1"/>
  <c r="P483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O282" i="1"/>
  <c r="O51" i="1"/>
  <c r="P506" i="1"/>
  <c r="P502" i="1"/>
  <c r="P498" i="1"/>
  <c r="P494" i="1"/>
  <c r="P490" i="1"/>
  <c r="P486" i="1"/>
  <c r="P482" i="1"/>
  <c r="P478" i="1"/>
  <c r="P474" i="1"/>
  <c r="P470" i="1"/>
  <c r="P466" i="1"/>
  <c r="P462" i="1"/>
  <c r="P458" i="1"/>
  <c r="P454" i="1"/>
  <c r="P450" i="1"/>
  <c r="P446" i="1"/>
  <c r="P442" i="1"/>
  <c r="P438" i="1"/>
  <c r="P434" i="1"/>
  <c r="P430" i="1"/>
  <c r="P426" i="1"/>
  <c r="N130" i="1"/>
  <c r="N51" i="1"/>
  <c r="O44" i="1"/>
  <c r="N42" i="1"/>
  <c r="O258" i="1"/>
  <c r="P258" i="1" s="1"/>
  <c r="O52" i="1"/>
  <c r="O49" i="1"/>
  <c r="O369" i="1"/>
  <c r="O262" i="1"/>
  <c r="N110" i="1"/>
  <c r="O109" i="1"/>
  <c r="N258" i="1"/>
  <c r="N79" i="1"/>
  <c r="N404" i="1"/>
  <c r="N381" i="1"/>
  <c r="P381" i="1" s="1"/>
  <c r="N119" i="1"/>
  <c r="N410" i="1"/>
  <c r="N43" i="1"/>
  <c r="N239" i="1"/>
  <c r="O405" i="1"/>
  <c r="O29" i="1"/>
  <c r="P29" i="1" s="1"/>
  <c r="O34" i="1"/>
  <c r="P34" i="1" s="1"/>
  <c r="O178" i="1"/>
  <c r="O144" i="1"/>
  <c r="N245" i="1"/>
  <c r="N250" i="1"/>
  <c r="N178" i="1"/>
  <c r="N169" i="1"/>
  <c r="N37" i="1"/>
  <c r="N67" i="1"/>
  <c r="O37" i="1"/>
  <c r="P37" i="1" s="1"/>
  <c r="O36" i="1"/>
  <c r="P36" i="1" s="1"/>
  <c r="N103" i="1"/>
  <c r="N49" i="1"/>
  <c r="N107" i="1"/>
  <c r="P107" i="1" s="1"/>
  <c r="N144" i="1"/>
  <c r="O387" i="1"/>
  <c r="O110" i="1"/>
  <c r="O33" i="1"/>
  <c r="P33" i="1" s="1"/>
  <c r="P370" i="1"/>
  <c r="O19" i="1"/>
  <c r="O308" i="1"/>
  <c r="O43" i="1"/>
  <c r="P43" i="1" s="1"/>
  <c r="N421" i="1"/>
  <c r="N74" i="1"/>
  <c r="N244" i="1"/>
  <c r="O340" i="1"/>
  <c r="O53" i="1"/>
  <c r="O403" i="1"/>
  <c r="N29" i="1"/>
  <c r="N25" i="1"/>
  <c r="N384" i="1"/>
  <c r="P384" i="1" s="1"/>
  <c r="N382" i="1"/>
  <c r="P382" i="1" s="1"/>
  <c r="N109" i="1"/>
  <c r="N262" i="1"/>
  <c r="N403" i="1"/>
  <c r="N44" i="1"/>
  <c r="N36" i="1"/>
  <c r="O245" i="1"/>
  <c r="O84" i="1"/>
  <c r="O248" i="1"/>
  <c r="O42" i="1"/>
  <c r="P42" i="1" s="1"/>
  <c r="O130" i="1"/>
  <c r="N105" i="1"/>
  <c r="N143" i="1"/>
  <c r="O394" i="1"/>
  <c r="O82" i="1"/>
  <c r="O261" i="1"/>
  <c r="P261" i="1" s="1"/>
  <c r="N391" i="1"/>
  <c r="N377" i="1"/>
  <c r="N88" i="1"/>
  <c r="N339" i="1"/>
  <c r="P339" i="1" s="1"/>
  <c r="N322" i="1"/>
  <c r="N318" i="1"/>
  <c r="O143" i="1"/>
  <c r="O91" i="1"/>
  <c r="N97" i="1"/>
  <c r="N406" i="1"/>
  <c r="N401" i="1"/>
  <c r="N400" i="1"/>
  <c r="O90" i="1"/>
  <c r="O192" i="1"/>
  <c r="O421" i="1"/>
  <c r="N399" i="1"/>
  <c r="N33" i="1"/>
  <c r="O97" i="1"/>
  <c r="N82" i="1"/>
  <c r="N91" i="1"/>
  <c r="N77" i="1"/>
  <c r="P77" i="1" s="1"/>
  <c r="O88" i="1"/>
  <c r="O401" i="1"/>
  <c r="N395" i="1"/>
  <c r="O397" i="1"/>
  <c r="O392" i="1"/>
  <c r="O378" i="1"/>
  <c r="O365" i="1"/>
  <c r="O353" i="1"/>
  <c r="N388" i="1"/>
  <c r="N357" i="1"/>
  <c r="O393" i="1"/>
  <c r="N30" i="1"/>
  <c r="N158" i="1"/>
  <c r="P158" i="1" s="1"/>
  <c r="N390" i="1"/>
  <c r="N376" i="1"/>
  <c r="N117" i="1"/>
  <c r="O391" i="1"/>
  <c r="O388" i="1"/>
  <c r="O411" i="1"/>
  <c r="N367" i="1"/>
  <c r="N324" i="1"/>
  <c r="N182" i="1"/>
  <c r="N45" i="1"/>
  <c r="N157" i="1"/>
  <c r="P157" i="1" s="1"/>
  <c r="N133" i="1"/>
  <c r="O377" i="1"/>
  <c r="O246" i="1"/>
  <c r="O345" i="1"/>
  <c r="O35" i="1"/>
  <c r="P35" i="1" s="1"/>
  <c r="O93" i="1"/>
  <c r="O390" i="1"/>
  <c r="O251" i="1"/>
  <c r="O250" i="1"/>
  <c r="O322" i="1"/>
  <c r="O318" i="1"/>
  <c r="N113" i="1"/>
  <c r="P113" i="1" s="1"/>
  <c r="N352" i="1"/>
  <c r="N134" i="1"/>
  <c r="O132" i="1"/>
  <c r="N124" i="1"/>
  <c r="O412" i="1"/>
  <c r="O400" i="1"/>
  <c r="O120" i="1"/>
  <c r="N242" i="1"/>
  <c r="N128" i="1"/>
  <c r="N241" i="1"/>
  <c r="N398" i="1"/>
  <c r="N375" i="1"/>
  <c r="N366" i="1"/>
  <c r="O404" i="1"/>
  <c r="O385" i="1"/>
  <c r="O389" i="1"/>
  <c r="N312" i="1"/>
  <c r="P312" i="1" s="1"/>
  <c r="N409" i="1"/>
  <c r="O236" i="1"/>
  <c r="N394" i="1"/>
  <c r="N380" i="1"/>
  <c r="P380" i="1" s="1"/>
  <c r="N139" i="1"/>
  <c r="N121" i="1"/>
  <c r="N34" i="1"/>
  <c r="O135" i="1"/>
  <c r="O131" i="1"/>
  <c r="N257" i="1"/>
  <c r="N397" i="1"/>
  <c r="N392" i="1"/>
  <c r="N378" i="1"/>
  <c r="N126" i="1"/>
  <c r="N101" i="1"/>
  <c r="N93" i="1"/>
  <c r="N365" i="1"/>
  <c r="N353" i="1"/>
  <c r="N340" i="1"/>
  <c r="N319" i="1"/>
  <c r="N187" i="1"/>
  <c r="N27" i="1"/>
  <c r="N23" i="1"/>
  <c r="P23" i="1" s="1"/>
  <c r="N58" i="1"/>
  <c r="N140" i="1"/>
  <c r="N311" i="1"/>
  <c r="P311" i="1" s="1"/>
  <c r="N407" i="1"/>
  <c r="N35" i="1"/>
  <c r="N135" i="1"/>
  <c r="N131" i="1"/>
  <c r="O398" i="1"/>
  <c r="O375" i="1"/>
  <c r="O366" i="1"/>
  <c r="O249" i="1"/>
  <c r="P249" i="1" s="1"/>
  <c r="O328" i="1"/>
  <c r="O324" i="1"/>
  <c r="P324" i="1" s="1"/>
  <c r="O17" i="1"/>
  <c r="O182" i="1"/>
  <c r="O310" i="1"/>
  <c r="O128" i="1"/>
  <c r="O41" i="1"/>
  <c r="O237" i="1"/>
  <c r="O133" i="1"/>
  <c r="O129" i="1"/>
  <c r="O335" i="1"/>
  <c r="N120" i="1"/>
  <c r="O413" i="1"/>
  <c r="O409" i="1"/>
  <c r="O255" i="1"/>
  <c r="P255" i="1" s="1"/>
  <c r="O124" i="1"/>
  <c r="N22" i="1"/>
  <c r="P22" i="1" s="1"/>
  <c r="N65" i="1"/>
  <c r="P65" i="1" s="1"/>
  <c r="N348" i="1"/>
  <c r="N412" i="1"/>
  <c r="N238" i="1"/>
  <c r="N374" i="1"/>
  <c r="O72" i="1"/>
  <c r="N385" i="1"/>
  <c r="O408" i="1"/>
  <c r="N254" i="1"/>
  <c r="N60" i="1"/>
  <c r="N351" i="1"/>
  <c r="N328" i="1"/>
  <c r="N174" i="1"/>
  <c r="N310" i="1"/>
  <c r="N402" i="1"/>
  <c r="N347" i="1"/>
  <c r="N411" i="1"/>
  <c r="N41" i="1"/>
  <c r="N237" i="1"/>
  <c r="N373" i="1"/>
  <c r="N129" i="1"/>
  <c r="N335" i="1"/>
  <c r="O395" i="1"/>
  <c r="O368" i="1"/>
  <c r="O27" i="1"/>
  <c r="O407" i="1"/>
  <c r="O399" i="1"/>
  <c r="O257" i="1"/>
  <c r="N393" i="1"/>
  <c r="N389" i="1"/>
  <c r="N379" i="1"/>
  <c r="N127" i="1"/>
  <c r="N358" i="1"/>
  <c r="N354" i="1"/>
  <c r="N405" i="1"/>
  <c r="N264" i="1"/>
  <c r="N70" i="1"/>
  <c r="N173" i="1"/>
  <c r="P173" i="1" s="1"/>
  <c r="N408" i="1"/>
  <c r="N316" i="1"/>
  <c r="P316" i="1" s="1"/>
  <c r="N413" i="1"/>
  <c r="N265" i="1"/>
  <c r="N240" i="1"/>
  <c r="N236" i="1"/>
  <c r="N372" i="1"/>
  <c r="N132" i="1"/>
  <c r="O376" i="1"/>
  <c r="O117" i="1"/>
  <c r="O351" i="1"/>
  <c r="O30" i="1"/>
  <c r="P30" i="1" s="1"/>
  <c r="P371" i="1"/>
  <c r="O238" i="1"/>
  <c r="O374" i="1"/>
  <c r="O134" i="1"/>
  <c r="N383" i="1"/>
  <c r="P383" i="1" s="1"/>
  <c r="N256" i="1"/>
  <c r="P256" i="1" s="1"/>
  <c r="O414" i="1"/>
  <c r="O410" i="1"/>
  <c r="O406" i="1"/>
  <c r="O402" i="1"/>
  <c r="O119" i="1"/>
  <c r="N368" i="1"/>
  <c r="N369" i="1"/>
  <c r="P422" i="1"/>
  <c r="O319" i="1"/>
  <c r="N356" i="1"/>
  <c r="P417" i="1"/>
  <c r="P420" i="1"/>
  <c r="P419" i="1"/>
  <c r="G232" i="18" s="1"/>
  <c r="P418" i="1"/>
  <c r="P416" i="1"/>
  <c r="P415" i="1"/>
  <c r="O24" i="1"/>
  <c r="O125" i="1"/>
  <c r="O356" i="1"/>
  <c r="O360" i="1"/>
  <c r="O326" i="1"/>
  <c r="O31" i="1"/>
  <c r="N360" i="1"/>
  <c r="N325" i="1"/>
  <c r="N87" i="1"/>
  <c r="N175" i="1"/>
  <c r="P175" i="1" s="1"/>
  <c r="N19" i="1"/>
  <c r="N10" i="1"/>
  <c r="N327" i="1"/>
  <c r="N147" i="1"/>
  <c r="O148" i="1"/>
  <c r="O350" i="1"/>
  <c r="N361" i="1"/>
  <c r="N326" i="1"/>
  <c r="N31" i="1"/>
  <c r="N11" i="1"/>
  <c r="P11" i="1" s="1"/>
  <c r="O235" i="1"/>
  <c r="O204" i="1"/>
  <c r="O361" i="1"/>
  <c r="O330" i="1"/>
  <c r="O320" i="1"/>
  <c r="P320" i="1" s="1"/>
  <c r="O271" i="1"/>
  <c r="N149" i="1"/>
  <c r="P149" i="1" s="1"/>
  <c r="N290" i="1"/>
  <c r="N235" i="1"/>
  <c r="N204" i="1"/>
  <c r="N81" i="1"/>
  <c r="N7" i="1"/>
  <c r="P7" i="1" s="1"/>
  <c r="N180" i="1"/>
  <c r="N176" i="1"/>
  <c r="N172" i="1"/>
  <c r="P172" i="1" s="1"/>
  <c r="N155" i="1"/>
  <c r="N309" i="1"/>
  <c r="N313" i="1"/>
  <c r="P313" i="1" s="1"/>
  <c r="N308" i="1"/>
  <c r="O126" i="1"/>
  <c r="O101" i="1"/>
  <c r="O357" i="1"/>
  <c r="O327" i="1"/>
  <c r="P327" i="1" s="1"/>
  <c r="O83" i="1"/>
  <c r="O12" i="1"/>
  <c r="O147" i="1"/>
  <c r="N343" i="1"/>
  <c r="N136" i="1"/>
  <c r="O140" i="1"/>
  <c r="N63" i="1"/>
  <c r="P63" i="1" s="1"/>
  <c r="N94" i="1"/>
  <c r="N76" i="1"/>
  <c r="P76" i="1" s="1"/>
  <c r="N90" i="1"/>
  <c r="N59" i="1"/>
  <c r="N362" i="1"/>
  <c r="N341" i="1"/>
  <c r="N50" i="1"/>
  <c r="N330" i="1"/>
  <c r="N48" i="1"/>
  <c r="N320" i="1"/>
  <c r="N83" i="1"/>
  <c r="N24" i="1"/>
  <c r="N20" i="1"/>
  <c r="N16" i="1"/>
  <c r="N73" i="1"/>
  <c r="N12" i="1"/>
  <c r="N54" i="1"/>
  <c r="P54" i="1" s="1"/>
  <c r="N8" i="1"/>
  <c r="P8" i="1" s="1"/>
  <c r="N4" i="1"/>
  <c r="P4" i="1" s="1"/>
  <c r="N181" i="1"/>
  <c r="N165" i="1"/>
  <c r="P165" i="1" s="1"/>
  <c r="N177" i="1"/>
  <c r="N167" i="1"/>
  <c r="N161" i="1"/>
  <c r="N156" i="1"/>
  <c r="N271" i="1"/>
  <c r="O127" i="1"/>
  <c r="O94" i="1"/>
  <c r="O358" i="1"/>
  <c r="O354" i="1"/>
  <c r="O341" i="1"/>
  <c r="O50" i="1"/>
  <c r="O332" i="1"/>
  <c r="O321" i="1"/>
  <c r="O13" i="1"/>
  <c r="O281" i="1"/>
  <c r="N141" i="1"/>
  <c r="N137" i="1"/>
  <c r="P137" i="1" s="1"/>
  <c r="N246" i="1"/>
  <c r="N115" i="1"/>
  <c r="P115" i="1" s="1"/>
  <c r="N344" i="1"/>
  <c r="O141" i="1"/>
  <c r="O254" i="1"/>
  <c r="O242" i="1"/>
  <c r="O239" i="1"/>
  <c r="O347" i="1"/>
  <c r="O343" i="1"/>
  <c r="O342" i="1"/>
  <c r="N323" i="1"/>
  <c r="N47" i="1"/>
  <c r="N184" i="1"/>
  <c r="N159" i="1"/>
  <c r="P159" i="1" s="1"/>
  <c r="N146" i="1"/>
  <c r="O20" i="1"/>
  <c r="N116" i="1"/>
  <c r="N18" i="1"/>
  <c r="N55" i="1"/>
  <c r="P55" i="1" s="1"/>
  <c r="N164" i="1"/>
  <c r="N80" i="1"/>
  <c r="N154" i="1"/>
  <c r="N145" i="1"/>
  <c r="P145" i="1" s="1"/>
  <c r="N252" i="1"/>
  <c r="N248" i="1"/>
  <c r="N350" i="1"/>
  <c r="N346" i="1"/>
  <c r="P346" i="1" s="1"/>
  <c r="N342" i="1"/>
  <c r="O139" i="1"/>
  <c r="O264" i="1"/>
  <c r="O252" i="1"/>
  <c r="P252" i="1" s="1"/>
  <c r="O244" i="1"/>
  <c r="O241" i="1"/>
  <c r="O121" i="1"/>
  <c r="O349" i="1"/>
  <c r="O331" i="1"/>
  <c r="N89" i="1"/>
  <c r="N15" i="1"/>
  <c r="P15" i="1" s="1"/>
  <c r="N66" i="1"/>
  <c r="N142" i="1"/>
  <c r="N304" i="1"/>
  <c r="N46" i="1"/>
  <c r="O48" i="1"/>
  <c r="O16" i="1"/>
  <c r="O181" i="1"/>
  <c r="O161" i="1"/>
  <c r="N125" i="1"/>
  <c r="N64" i="1"/>
  <c r="N108" i="1"/>
  <c r="P108" i="1" s="1"/>
  <c r="N364" i="1"/>
  <c r="P364" i="1" s="1"/>
  <c r="N53" i="1"/>
  <c r="N329" i="1"/>
  <c r="P329" i="1" s="1"/>
  <c r="N183" i="1"/>
  <c r="N315" i="1"/>
  <c r="P315" i="1" s="1"/>
  <c r="O323" i="1"/>
  <c r="O47" i="1"/>
  <c r="O196" i="1"/>
  <c r="O187" i="1"/>
  <c r="O89" i="1"/>
  <c r="O81" i="1"/>
  <c r="O184" i="1"/>
  <c r="O180" i="1"/>
  <c r="O304" i="1"/>
  <c r="O46" i="1"/>
  <c r="O309" i="1"/>
  <c r="N99" i="1"/>
  <c r="N95" i="1"/>
  <c r="N363" i="1"/>
  <c r="N355" i="1"/>
  <c r="N52" i="1"/>
  <c r="N332" i="1"/>
  <c r="N321" i="1"/>
  <c r="N21" i="1"/>
  <c r="P21" i="1" s="1"/>
  <c r="N17" i="1"/>
  <c r="N9" i="1"/>
  <c r="P9" i="1" s="1"/>
  <c r="N5" i="1"/>
  <c r="P5" i="1" s="1"/>
  <c r="N153" i="1"/>
  <c r="N148" i="1"/>
  <c r="N281" i="1"/>
  <c r="N317" i="1"/>
  <c r="P317" i="1" s="1"/>
  <c r="N266" i="1"/>
  <c r="N314" i="1"/>
  <c r="P314" i="1" s="1"/>
  <c r="P150" i="1"/>
  <c r="O95" i="1"/>
  <c r="O363" i="1"/>
  <c r="O359" i="1"/>
  <c r="P359" i="1" s="1"/>
  <c r="O355" i="1"/>
  <c r="O325" i="1"/>
  <c r="O87" i="1"/>
  <c r="O18" i="1"/>
  <c r="O164" i="1"/>
  <c r="O80" i="1"/>
  <c r="O290" i="1"/>
  <c r="N138" i="1"/>
  <c r="N259" i="1"/>
  <c r="N251" i="1"/>
  <c r="N247" i="1"/>
  <c r="N243" i="1"/>
  <c r="N349" i="1"/>
  <c r="N345" i="1"/>
  <c r="N331" i="1"/>
  <c r="O138" i="1"/>
  <c r="O259" i="1"/>
  <c r="O247" i="1"/>
  <c r="P247" i="1" s="1"/>
  <c r="O243" i="1"/>
  <c r="O240" i="1"/>
  <c r="O348" i="1"/>
  <c r="O344" i="1"/>
  <c r="N102" i="1"/>
  <c r="P68" i="1"/>
  <c r="N194" i="1"/>
  <c r="N334" i="1"/>
  <c r="P334" i="1" s="1"/>
  <c r="P38" i="1"/>
  <c r="N336" i="1"/>
  <c r="P336" i="1" s="1"/>
  <c r="N72" i="1"/>
  <c r="N291" i="1"/>
  <c r="P291" i="1" s="1"/>
  <c r="O201" i="1"/>
  <c r="O337" i="1"/>
  <c r="N337" i="1"/>
  <c r="O75" i="1"/>
  <c r="N160" i="1"/>
  <c r="P160" i="1" s="1"/>
  <c r="N151" i="1"/>
  <c r="N69" i="1"/>
  <c r="N338" i="1"/>
  <c r="N333" i="1"/>
  <c r="P333" i="1" s="1"/>
  <c r="N78" i="1"/>
  <c r="N305" i="1"/>
  <c r="N32" i="1"/>
  <c r="N272" i="1"/>
  <c r="O151" i="1"/>
  <c r="O39" i="1"/>
  <c r="O163" i="1"/>
  <c r="O45" i="1"/>
  <c r="O292" i="1"/>
  <c r="N282" i="1"/>
  <c r="N201" i="1"/>
  <c r="N39" i="1"/>
  <c r="N75" i="1"/>
  <c r="N57" i="1"/>
  <c r="P57" i="1" s="1"/>
  <c r="N292" i="1"/>
  <c r="N62" i="1"/>
  <c r="P62" i="1" s="1"/>
  <c r="O78" i="1"/>
  <c r="O305" i="1"/>
  <c r="O32" i="1"/>
  <c r="N98" i="1"/>
  <c r="N275" i="1"/>
  <c r="N269" i="1"/>
  <c r="O118" i="1"/>
  <c r="O100" i="1"/>
  <c r="O96" i="1"/>
  <c r="O92" i="1"/>
  <c r="N92" i="1"/>
  <c r="N114" i="1"/>
  <c r="N106" i="1"/>
  <c r="N104" i="1"/>
  <c r="O106" i="1"/>
  <c r="N118" i="1"/>
  <c r="N100" i="1"/>
  <c r="N96" i="1"/>
  <c r="N111" i="1"/>
  <c r="O116" i="1"/>
  <c r="O104" i="1"/>
  <c r="P263" i="1"/>
  <c r="P14" i="1"/>
  <c r="P179" i="1"/>
  <c r="P306" i="1"/>
  <c r="P253" i="1"/>
  <c r="P28" i="1"/>
  <c r="P152" i="1"/>
  <c r="P260" i="1"/>
  <c r="O275" i="1"/>
  <c r="O269" i="1"/>
  <c r="N233" i="1"/>
  <c r="N209" i="1"/>
  <c r="O233" i="1"/>
  <c r="O209" i="1"/>
  <c r="N302" i="1"/>
  <c r="N287" i="1"/>
  <c r="P287" i="1" s="1"/>
  <c r="O294" i="1"/>
  <c r="N298" i="1"/>
  <c r="N294" i="1"/>
  <c r="N283" i="1"/>
  <c r="O302" i="1"/>
  <c r="O298" i="1"/>
  <c r="O283" i="1"/>
  <c r="N276" i="1"/>
  <c r="N270" i="1"/>
  <c r="O276" i="1"/>
  <c r="O270" i="1"/>
  <c r="N301" i="1"/>
  <c r="N297" i="1"/>
  <c r="N293" i="1"/>
  <c r="N286" i="1"/>
  <c r="N280" i="1"/>
  <c r="O301" i="1"/>
  <c r="O297" i="1"/>
  <c r="O293" i="1"/>
  <c r="O280" i="1"/>
  <c r="N303" i="1"/>
  <c r="N300" i="1"/>
  <c r="N296" i="1"/>
  <c r="N289" i="1"/>
  <c r="N285" i="1"/>
  <c r="O300" i="1"/>
  <c r="O296" i="1"/>
  <c r="O285" i="1"/>
  <c r="N267" i="1"/>
  <c r="N277" i="1"/>
  <c r="N273" i="1"/>
  <c r="O267" i="1"/>
  <c r="O277" i="1"/>
  <c r="O273" i="1"/>
  <c r="N299" i="1"/>
  <c r="N295" i="1"/>
  <c r="N288" i="1"/>
  <c r="P288" i="1" s="1"/>
  <c r="N284" i="1"/>
  <c r="N274" i="1"/>
  <c r="N268" i="1"/>
  <c r="O303" i="1"/>
  <c r="O299" i="1"/>
  <c r="O295" i="1"/>
  <c r="O284" i="1"/>
  <c r="O274" i="1"/>
  <c r="O268" i="1"/>
  <c r="N229" i="1"/>
  <c r="N225" i="1"/>
  <c r="N221" i="1"/>
  <c r="N217" i="1"/>
  <c r="N213" i="1"/>
  <c r="N205" i="1"/>
  <c r="O229" i="1"/>
  <c r="O225" i="1"/>
  <c r="O221" i="1"/>
  <c r="O205" i="1"/>
  <c r="N208" i="1"/>
  <c r="O208" i="1"/>
  <c r="N207" i="1"/>
  <c r="O207" i="1"/>
  <c r="N206" i="1"/>
  <c r="O206" i="1"/>
  <c r="N224" i="1"/>
  <c r="N216" i="1"/>
  <c r="O228" i="1"/>
  <c r="O216" i="1"/>
  <c r="N231" i="1"/>
  <c r="N219" i="1"/>
  <c r="N211" i="1"/>
  <c r="O227" i="1"/>
  <c r="N232" i="1"/>
  <c r="N228" i="1"/>
  <c r="N220" i="1"/>
  <c r="N212" i="1"/>
  <c r="O232" i="1"/>
  <c r="O224" i="1"/>
  <c r="O220" i="1"/>
  <c r="O212" i="1"/>
  <c r="N227" i="1"/>
  <c r="N223" i="1"/>
  <c r="N215" i="1"/>
  <c r="O231" i="1"/>
  <c r="O223" i="1"/>
  <c r="O219" i="1"/>
  <c r="O215" i="1"/>
  <c r="O211" i="1"/>
  <c r="N234" i="1"/>
  <c r="N230" i="1"/>
  <c r="N226" i="1"/>
  <c r="N222" i="1"/>
  <c r="N218" i="1"/>
  <c r="N214" i="1"/>
  <c r="N210" i="1"/>
  <c r="O234" i="1"/>
  <c r="O230" i="1"/>
  <c r="O226" i="1"/>
  <c r="O222" i="1"/>
  <c r="O218" i="1"/>
  <c r="O214" i="1"/>
  <c r="O210" i="1"/>
  <c r="O188" i="1"/>
  <c r="N197" i="1"/>
  <c r="O200" i="1"/>
  <c r="O197" i="1"/>
  <c r="N199" i="1"/>
  <c r="N191" i="1"/>
  <c r="N186" i="1"/>
  <c r="N202" i="1"/>
  <c r="N198" i="1"/>
  <c r="N195" i="1"/>
  <c r="N190" i="1"/>
  <c r="N166" i="1"/>
  <c r="O203" i="1"/>
  <c r="O199" i="1"/>
  <c r="N200" i="1"/>
  <c r="N193" i="1"/>
  <c r="N189" i="1"/>
  <c r="N171" i="1"/>
  <c r="O202" i="1"/>
  <c r="O198" i="1"/>
  <c r="O195" i="1"/>
  <c r="O190" i="1"/>
  <c r="O166" i="1"/>
  <c r="O186" i="1"/>
  <c r="N203" i="1"/>
  <c r="N196" i="1"/>
  <c r="N192" i="1"/>
  <c r="N188" i="1"/>
  <c r="N163" i="1"/>
  <c r="O193" i="1"/>
  <c r="O189" i="1"/>
  <c r="O171" i="1"/>
  <c r="O217" i="1"/>
  <c r="O213" i="1"/>
  <c r="O367" i="1"/>
  <c r="O362" i="1"/>
  <c r="O352" i="1"/>
  <c r="O338" i="1"/>
  <c r="O191" i="1"/>
  <c r="O194" i="1"/>
  <c r="Q3" i="1"/>
  <c r="Q629" i="1" s="1"/>
  <c r="O10" i="1"/>
  <c r="O6" i="1"/>
  <c r="O167" i="1"/>
  <c r="O146" i="1"/>
  <c r="O142" i="1"/>
  <c r="P70" i="1" l="1"/>
  <c r="C233" i="18"/>
  <c r="P243" i="1"/>
  <c r="G276" i="18"/>
  <c r="F276" i="18"/>
  <c r="F279" i="18" s="1"/>
  <c r="J274" i="18"/>
  <c r="E276" i="18"/>
  <c r="E279" i="18" s="1"/>
  <c r="J278" i="18"/>
  <c r="J276" i="18"/>
  <c r="G278" i="18"/>
  <c r="J212" i="18"/>
  <c r="P26" i="1"/>
  <c r="J233" i="18"/>
  <c r="P73" i="1"/>
  <c r="P61" i="1"/>
  <c r="P59" i="1"/>
  <c r="P181" i="1"/>
  <c r="P322" i="1"/>
  <c r="P56" i="1"/>
  <c r="P71" i="1"/>
  <c r="P74" i="1"/>
  <c r="I232" i="18"/>
  <c r="P69" i="1"/>
  <c r="P66" i="1"/>
  <c r="P58" i="1"/>
  <c r="H226" i="18"/>
  <c r="H214" i="18"/>
  <c r="E226" i="18"/>
  <c r="I239" i="18"/>
  <c r="E239" i="18"/>
  <c r="H239" i="18"/>
  <c r="J214" i="18"/>
  <c r="C239" i="18"/>
  <c r="I214" i="18"/>
  <c r="C235" i="18"/>
  <c r="J236" i="18"/>
  <c r="I237" i="18"/>
  <c r="H232" i="18"/>
  <c r="E231" i="18"/>
  <c r="H237" i="18"/>
  <c r="C226" i="18"/>
  <c r="C231" i="18"/>
  <c r="J224" i="18"/>
  <c r="E238" i="18"/>
  <c r="E234" i="18"/>
  <c r="I233" i="18"/>
  <c r="H221" i="18"/>
  <c r="E237" i="18"/>
  <c r="H234" i="18"/>
  <c r="C221" i="18"/>
  <c r="I224" i="18"/>
  <c r="H236" i="18"/>
  <c r="E236" i="18"/>
  <c r="H235" i="18"/>
  <c r="E232" i="18"/>
  <c r="H224" i="18"/>
  <c r="E224" i="18"/>
  <c r="E233" i="18"/>
  <c r="C238" i="18"/>
  <c r="C232" i="18"/>
  <c r="C234" i="18"/>
  <c r="J221" i="18"/>
  <c r="C237" i="18"/>
  <c r="I231" i="18"/>
  <c r="H231" i="18"/>
  <c r="E235" i="18"/>
  <c r="C236" i="18"/>
  <c r="H238" i="18"/>
  <c r="I221" i="18"/>
  <c r="G235" i="18"/>
  <c r="I234" i="18"/>
  <c r="H233" i="18"/>
  <c r="I235" i="18"/>
  <c r="C224" i="18"/>
  <c r="J237" i="18"/>
  <c r="J219" i="18"/>
  <c r="J222" i="18"/>
  <c r="J232" i="18"/>
  <c r="C214" i="18"/>
  <c r="I212" i="18"/>
  <c r="H210" i="18"/>
  <c r="H212" i="18"/>
  <c r="C212" i="18"/>
  <c r="C185" i="18"/>
  <c r="C186" i="18"/>
  <c r="C189" i="18"/>
  <c r="C191" i="18"/>
  <c r="C188" i="18"/>
  <c r="C192" i="18"/>
  <c r="C190" i="18"/>
  <c r="C187" i="18"/>
  <c r="C47" i="18"/>
  <c r="P122" i="1"/>
  <c r="Q671" i="1"/>
  <c r="Q785" i="1"/>
  <c r="Q797" i="1"/>
  <c r="Q689" i="1"/>
  <c r="Q701" i="1"/>
  <c r="Q765" i="1"/>
  <c r="P379" i="1"/>
  <c r="P423" i="1"/>
  <c r="C176" i="18"/>
  <c r="C173" i="18"/>
  <c r="C175" i="18"/>
  <c r="C171" i="18"/>
  <c r="C178" i="18"/>
  <c r="C172" i="18"/>
  <c r="C174" i="18"/>
  <c r="C177" i="18"/>
  <c r="Q645" i="1"/>
  <c r="Q676" i="1"/>
  <c r="P286" i="1"/>
  <c r="Q511" i="1"/>
  <c r="Q519" i="1"/>
  <c r="Q539" i="1"/>
  <c r="Q665" i="1"/>
  <c r="Q677" i="1"/>
  <c r="Q695" i="1"/>
  <c r="Q552" i="1"/>
  <c r="Q668" i="1"/>
  <c r="Q641" i="1"/>
  <c r="Q600" i="1"/>
  <c r="Q624" i="1"/>
  <c r="Q675" i="1"/>
  <c r="Q685" i="1"/>
  <c r="Q769" i="1"/>
  <c r="Q781" i="1"/>
  <c r="Q801" i="1"/>
  <c r="Q613" i="1"/>
  <c r="Q532" i="1"/>
  <c r="Q540" i="1"/>
  <c r="Q660" i="1"/>
  <c r="Q510" i="1"/>
  <c r="Q864" i="1"/>
  <c r="Q836" i="1"/>
  <c r="Q850" i="1"/>
  <c r="Q914" i="1"/>
  <c r="Q915" i="1"/>
  <c r="Q859" i="1"/>
  <c r="Q822" i="1"/>
  <c r="Q835" i="1"/>
  <c r="Q918" i="1"/>
  <c r="Q839" i="1"/>
  <c r="Q823" i="1"/>
  <c r="Q855" i="1"/>
  <c r="Q842" i="1"/>
  <c r="Q840" i="1"/>
  <c r="Q825" i="1"/>
  <c r="Q865" i="1"/>
  <c r="Q847" i="1"/>
  <c r="Q827" i="1"/>
  <c r="Q820" i="1"/>
  <c r="Q829" i="1"/>
  <c r="Q818" i="1"/>
  <c r="Q917" i="1"/>
  <c r="Q857" i="1"/>
  <c r="Q863" i="1"/>
  <c r="Q830" i="1"/>
  <c r="Q891" i="1"/>
  <c r="Q807" i="1"/>
  <c r="Q861" i="1"/>
  <c r="Q858" i="1"/>
  <c r="Q848" i="1"/>
  <c r="Q916" i="1"/>
  <c r="Q913" i="1"/>
  <c r="Q854" i="1"/>
  <c r="Q833" i="1"/>
  <c r="Q895" i="1"/>
  <c r="Q875" i="1"/>
  <c r="Q862" i="1"/>
  <c r="Q852" i="1"/>
  <c r="Q831" i="1"/>
  <c r="Q887" i="1"/>
  <c r="Q879" i="1"/>
  <c r="Q860" i="1"/>
  <c r="Q903" i="1"/>
  <c r="Q856" i="1"/>
  <c r="Q846" i="1"/>
  <c r="Q911" i="1"/>
  <c r="Q885" i="1"/>
  <c r="Q908" i="1"/>
  <c r="Q892" i="1"/>
  <c r="Q878" i="1"/>
  <c r="Q849" i="1"/>
  <c r="Q873" i="1"/>
  <c r="Q905" i="1"/>
  <c r="Q890" i="1"/>
  <c r="Q907" i="1"/>
  <c r="Q900" i="1"/>
  <c r="Q882" i="1"/>
  <c r="Q874" i="1"/>
  <c r="Q881" i="1"/>
  <c r="Q877" i="1"/>
  <c r="Q902" i="1"/>
  <c r="Q888" i="1"/>
  <c r="Q872" i="1"/>
  <c r="Q819" i="1"/>
  <c r="Q837" i="1"/>
  <c r="Q869" i="1"/>
  <c r="Q816" i="1"/>
  <c r="Q909" i="1"/>
  <c r="Q893" i="1"/>
  <c r="Q883" i="1"/>
  <c r="Q843" i="1"/>
  <c r="Q841" i="1"/>
  <c r="Q899" i="1"/>
  <c r="Q904" i="1"/>
  <c r="Q886" i="1"/>
  <c r="Q828" i="1"/>
  <c r="Q824" i="1"/>
  <c r="Q898" i="1"/>
  <c r="Q884" i="1"/>
  <c r="Q868" i="1"/>
  <c r="Q838" i="1"/>
  <c r="Q812" i="1"/>
  <c r="Q853" i="1"/>
  <c r="Q815" i="1"/>
  <c r="Q814" i="1"/>
  <c r="Q811" i="1"/>
  <c r="D175" i="18" s="1"/>
  <c r="Q817" i="1"/>
  <c r="Q810" i="1"/>
  <c r="Q870" i="1"/>
  <c r="Q826" i="1"/>
  <c r="Q897" i="1"/>
  <c r="Q871" i="1"/>
  <c r="Q912" i="1"/>
  <c r="Q889" i="1"/>
  <c r="Q866" i="1"/>
  <c r="Q832" i="1"/>
  <c r="Q910" i="1"/>
  <c r="Q894" i="1"/>
  <c r="D189" i="18" s="1"/>
  <c r="Q880" i="1"/>
  <c r="Q845" i="1"/>
  <c r="Q808" i="1"/>
  <c r="Q809" i="1"/>
  <c r="Q901" i="1"/>
  <c r="Q867" i="1"/>
  <c r="Q844" i="1"/>
  <c r="Q896" i="1"/>
  <c r="Q851" i="1"/>
  <c r="Q906" i="1"/>
  <c r="Q876" i="1"/>
  <c r="Q834" i="1"/>
  <c r="Q813" i="1"/>
  <c r="Q821" i="1"/>
  <c r="Q515" i="1"/>
  <c r="Q523" i="1"/>
  <c r="Q575" i="1"/>
  <c r="Q657" i="1"/>
  <c r="Q669" i="1"/>
  <c r="Q699" i="1"/>
  <c r="Q751" i="1"/>
  <c r="Q556" i="1"/>
  <c r="Q568" i="1"/>
  <c r="C164" i="18"/>
  <c r="Q798" i="1"/>
  <c r="Q517" i="1"/>
  <c r="C162" i="18"/>
  <c r="C45" i="18"/>
  <c r="C157" i="18"/>
  <c r="C158" i="18"/>
  <c r="C160" i="18"/>
  <c r="C161" i="18"/>
  <c r="C163" i="18"/>
  <c r="C159" i="18"/>
  <c r="C44" i="18"/>
  <c r="P424" i="1"/>
  <c r="P289" i="1"/>
  <c r="P254" i="1"/>
  <c r="P396" i="1"/>
  <c r="C120" i="18"/>
  <c r="C144" i="18"/>
  <c r="C148" i="18"/>
  <c r="C130" i="18"/>
  <c r="C129" i="18"/>
  <c r="C145" i="18"/>
  <c r="C149" i="18"/>
  <c r="C147" i="18"/>
  <c r="P341" i="1"/>
  <c r="C150" i="18"/>
  <c r="C134" i="18"/>
  <c r="C131" i="18"/>
  <c r="C117" i="18"/>
  <c r="C132" i="18"/>
  <c r="C133" i="18"/>
  <c r="C135" i="18"/>
  <c r="C143" i="18"/>
  <c r="C146" i="18"/>
  <c r="C50" i="18"/>
  <c r="P348" i="1"/>
  <c r="P183" i="1"/>
  <c r="P244" i="1"/>
  <c r="P25" i="1"/>
  <c r="P265" i="1"/>
  <c r="P366" i="1"/>
  <c r="P365" i="1"/>
  <c r="P372" i="1"/>
  <c r="P373" i="1"/>
  <c r="P375" i="1"/>
  <c r="P272" i="1"/>
  <c r="P318" i="1"/>
  <c r="P266" i="1"/>
  <c r="P319" i="1"/>
  <c r="Q527" i="1"/>
  <c r="Q531" i="1"/>
  <c r="Q535" i="1"/>
  <c r="Q551" i="1"/>
  <c r="Q583" i="1"/>
  <c r="Q635" i="1"/>
  <c r="Q697" i="1"/>
  <c r="Q761" i="1"/>
  <c r="Q777" i="1"/>
  <c r="Q793" i="1"/>
  <c r="Q625" i="1"/>
  <c r="Q653" i="1"/>
  <c r="Q687" i="1"/>
  <c r="Q747" i="1"/>
  <c r="Q759" i="1"/>
  <c r="Q528" i="1"/>
  <c r="Q560" i="1"/>
  <c r="Q592" i="1"/>
  <c r="Q690" i="1"/>
  <c r="Q159" i="1"/>
  <c r="Q804" i="1"/>
  <c r="Q800" i="1"/>
  <c r="Q796" i="1"/>
  <c r="Q792" i="1"/>
  <c r="Q788" i="1"/>
  <c r="Q784" i="1"/>
  <c r="Q780" i="1"/>
  <c r="Q776" i="1"/>
  <c r="Q772" i="1"/>
  <c r="Q768" i="1"/>
  <c r="Q764" i="1"/>
  <c r="Q760" i="1"/>
  <c r="Q756" i="1"/>
  <c r="Q752" i="1"/>
  <c r="Q740" i="1"/>
  <c r="Q736" i="1"/>
  <c r="Q732" i="1"/>
  <c r="Q728" i="1"/>
  <c r="Q724" i="1"/>
  <c r="Q720" i="1"/>
  <c r="Q716" i="1"/>
  <c r="Q712" i="1"/>
  <c r="Q708" i="1"/>
  <c r="Q744" i="1"/>
  <c r="Q748" i="1"/>
  <c r="Q696" i="1"/>
  <c r="Q681" i="1"/>
  <c r="Q666" i="1"/>
  <c r="Q662" i="1"/>
  <c r="Q650" i="1"/>
  <c r="Q646" i="1"/>
  <c r="Q630" i="1"/>
  <c r="Q626" i="1"/>
  <c r="Q618" i="1"/>
  <c r="Q602" i="1"/>
  <c r="Q598" i="1"/>
  <c r="Q594" i="1"/>
  <c r="Q590" i="1"/>
  <c r="Q586" i="1"/>
  <c r="Q582" i="1"/>
  <c r="Q578" i="1"/>
  <c r="Q574" i="1"/>
  <c r="Q700" i="1"/>
  <c r="Q684" i="1"/>
  <c r="Q670" i="1"/>
  <c r="Q638" i="1"/>
  <c r="Q634" i="1"/>
  <c r="Q610" i="1"/>
  <c r="Q688" i="1"/>
  <c r="Q674" i="1"/>
  <c r="Q614" i="1"/>
  <c r="Q546" i="1"/>
  <c r="Q803" i="1"/>
  <c r="Q791" i="1"/>
  <c r="Q658" i="1"/>
  <c r="Q642" i="1"/>
  <c r="Q678" i="1"/>
  <c r="Q654" i="1"/>
  <c r="Q622" i="1"/>
  <c r="Q570" i="1"/>
  <c r="Q562" i="1"/>
  <c r="Q522" i="1"/>
  <c r="Q779" i="1"/>
  <c r="D161" i="18" s="1"/>
  <c r="Q767" i="1"/>
  <c r="Q719" i="1"/>
  <c r="Q711" i="1"/>
  <c r="Q703" i="1"/>
  <c r="Q561" i="1"/>
  <c r="Q754" i="1"/>
  <c r="Q722" i="1"/>
  <c r="Q554" i="1"/>
  <c r="Q542" i="1"/>
  <c r="Q534" i="1"/>
  <c r="Q514" i="1"/>
  <c r="Q537" i="1"/>
  <c r="Q529" i="1"/>
  <c r="Q750" i="1"/>
  <c r="Q566" i="1"/>
  <c r="Q558" i="1"/>
  <c r="Q518" i="1"/>
  <c r="Q743" i="1"/>
  <c r="Q673" i="1"/>
  <c r="Q649" i="1"/>
  <c r="Q593" i="1"/>
  <c r="Q581" i="1"/>
  <c r="Q746" i="1"/>
  <c r="Q698" i="1"/>
  <c r="Q640" i="1"/>
  <c r="Q636" i="1"/>
  <c r="Q632" i="1"/>
  <c r="Q576" i="1"/>
  <c r="Q550" i="1"/>
  <c r="Q538" i="1"/>
  <c r="Q526" i="1"/>
  <c r="Q683" i="1"/>
  <c r="Q661" i="1"/>
  <c r="Q605" i="1"/>
  <c r="Q549" i="1"/>
  <c r="Q802" i="1"/>
  <c r="Q794" i="1"/>
  <c r="Q786" i="1"/>
  <c r="Q778" i="1"/>
  <c r="Q770" i="1"/>
  <c r="Q762" i="1"/>
  <c r="Q738" i="1"/>
  <c r="Q730" i="1"/>
  <c r="Q714" i="1"/>
  <c r="Q706" i="1"/>
  <c r="Q580" i="1"/>
  <c r="Q704" i="1"/>
  <c r="Q606" i="1"/>
  <c r="Q782" i="1"/>
  <c r="Q758" i="1"/>
  <c r="Q686" i="1"/>
  <c r="Q672" i="1"/>
  <c r="Q664" i="1"/>
  <c r="Q656" i="1"/>
  <c r="Q692" i="1"/>
  <c r="Q755" i="1"/>
  <c r="Q731" i="1"/>
  <c r="Q806" i="1"/>
  <c r="Q774" i="1"/>
  <c r="Q694" i="1"/>
  <c r="Q682" i="1"/>
  <c r="Q572" i="1"/>
  <c r="Q548" i="1"/>
  <c r="Q790" i="1"/>
  <c r="Q766" i="1"/>
  <c r="Q726" i="1"/>
  <c r="Q702" i="1"/>
  <c r="Q608" i="1"/>
  <c r="Q604" i="1"/>
  <c r="Q596" i="1"/>
  <c r="Q588" i="1"/>
  <c r="Q564" i="1"/>
  <c r="Q524" i="1"/>
  <c r="Q520" i="1"/>
  <c r="Q516" i="1"/>
  <c r="Q512" i="1"/>
  <c r="Q739" i="1"/>
  <c r="Q723" i="1"/>
  <c r="Q715" i="1"/>
  <c r="Q707" i="1"/>
  <c r="Q637" i="1"/>
  <c r="Q601" i="1"/>
  <c r="Q597" i="1"/>
  <c r="Q589" i="1"/>
  <c r="Q585" i="1"/>
  <c r="Q577" i="1"/>
  <c r="Q569" i="1"/>
  <c r="Q565" i="1"/>
  <c r="Q553" i="1"/>
  <c r="Q541" i="1"/>
  <c r="Q525" i="1"/>
  <c r="Q521" i="1"/>
  <c r="Q513" i="1"/>
  <c r="Q757" i="1"/>
  <c r="Q753" i="1"/>
  <c r="Q749" i="1"/>
  <c r="Q745" i="1"/>
  <c r="Q741" i="1"/>
  <c r="Q667" i="1"/>
  <c r="Q663" i="1"/>
  <c r="Q659" i="1"/>
  <c r="Q655" i="1"/>
  <c r="Q651" i="1"/>
  <c r="Q647" i="1"/>
  <c r="Q643" i="1"/>
  <c r="Q639" i="1"/>
  <c r="Q631" i="1"/>
  <c r="Q627" i="1"/>
  <c r="Q623" i="1"/>
  <c r="Q619" i="1"/>
  <c r="Q615" i="1"/>
  <c r="Q611" i="1"/>
  <c r="Q607" i="1"/>
  <c r="Q599" i="1"/>
  <c r="Q595" i="1"/>
  <c r="Q591" i="1"/>
  <c r="Q587" i="1"/>
  <c r="Q567" i="1"/>
  <c r="Q563" i="1"/>
  <c r="Q559" i="1"/>
  <c r="Q555" i="1"/>
  <c r="Q543" i="1"/>
  <c r="Q530" i="1"/>
  <c r="Q691" i="1"/>
  <c r="Q617" i="1"/>
  <c r="Q718" i="1"/>
  <c r="Q710" i="1"/>
  <c r="Q616" i="1"/>
  <c r="Q612" i="1"/>
  <c r="Q536" i="1"/>
  <c r="Q799" i="1"/>
  <c r="Q795" i="1"/>
  <c r="Q787" i="1"/>
  <c r="Q783" i="1"/>
  <c r="Q775" i="1"/>
  <c r="Q771" i="1"/>
  <c r="Q763" i="1"/>
  <c r="Q735" i="1"/>
  <c r="Q727" i="1"/>
  <c r="Q633" i="1"/>
  <c r="Q533" i="1"/>
  <c r="Q737" i="1"/>
  <c r="Q733" i="1"/>
  <c r="Q729" i="1"/>
  <c r="Q725" i="1"/>
  <c r="Q721" i="1"/>
  <c r="Q717" i="1"/>
  <c r="Q713" i="1"/>
  <c r="Q709" i="1"/>
  <c r="Q705" i="1"/>
  <c r="Q603" i="1"/>
  <c r="Q547" i="1"/>
  <c r="Q571" i="1"/>
  <c r="Q579" i="1"/>
  <c r="Q679" i="1"/>
  <c r="Q693" i="1"/>
  <c r="Q773" i="1"/>
  <c r="Q789" i="1"/>
  <c r="Q805" i="1"/>
  <c r="Q545" i="1"/>
  <c r="Q557" i="1"/>
  <c r="Q609" i="1"/>
  <c r="Q621" i="1"/>
  <c r="Q680" i="1"/>
  <c r="Q544" i="1"/>
  <c r="Q584" i="1"/>
  <c r="Q620" i="1"/>
  <c r="Q628" i="1"/>
  <c r="Q644" i="1"/>
  <c r="Q648" i="1"/>
  <c r="Q652" i="1"/>
  <c r="Q734" i="1"/>
  <c r="Q742" i="1"/>
  <c r="Q573" i="1"/>
  <c r="P262" i="1"/>
  <c r="P240" i="1"/>
  <c r="P245" i="1"/>
  <c r="P174" i="1"/>
  <c r="P136" i="1"/>
  <c r="P112" i="1"/>
  <c r="P103" i="1"/>
  <c r="P154" i="1"/>
  <c r="P176" i="1"/>
  <c r="P110" i="1"/>
  <c r="P119" i="1"/>
  <c r="P79" i="1"/>
  <c r="Q150" i="1"/>
  <c r="Q371" i="1"/>
  <c r="Q380" i="1"/>
  <c r="Q170" i="1"/>
  <c r="Q445" i="1"/>
  <c r="Q505" i="1"/>
  <c r="Q489" i="1"/>
  <c r="Q481" i="1"/>
  <c r="Q469" i="1"/>
  <c r="Q461" i="1"/>
  <c r="Q453" i="1"/>
  <c r="Q437" i="1"/>
  <c r="Q501" i="1"/>
  <c r="Q477" i="1"/>
  <c r="Q429" i="1"/>
  <c r="Q509" i="1"/>
  <c r="Q493" i="1"/>
  <c r="Q485" i="1"/>
  <c r="Q508" i="1"/>
  <c r="Q504" i="1"/>
  <c r="Q500" i="1"/>
  <c r="Q496" i="1"/>
  <c r="Q492" i="1"/>
  <c r="Q484" i="1"/>
  <c r="Q480" i="1"/>
  <c r="Q476" i="1"/>
  <c r="Q497" i="1"/>
  <c r="Q473" i="1"/>
  <c r="Q472" i="1"/>
  <c r="Q465" i="1"/>
  <c r="Q457" i="1"/>
  <c r="Q449" i="1"/>
  <c r="Q441" i="1"/>
  <c r="Q433" i="1"/>
  <c r="Q468" i="1"/>
  <c r="Q464" i="1"/>
  <c r="Q460" i="1"/>
  <c r="Q456" i="1"/>
  <c r="Q452" i="1"/>
  <c r="Q448" i="1"/>
  <c r="Q444" i="1"/>
  <c r="Q440" i="1"/>
  <c r="Q436" i="1"/>
  <c r="Q432" i="1"/>
  <c r="Q428" i="1"/>
  <c r="Q425" i="1"/>
  <c r="Q471" i="1"/>
  <c r="Q487" i="1"/>
  <c r="Q483" i="1"/>
  <c r="Q479" i="1"/>
  <c r="Q475" i="1"/>
  <c r="Q467" i="1"/>
  <c r="Q463" i="1"/>
  <c r="Q459" i="1"/>
  <c r="Q455" i="1"/>
  <c r="Q451" i="1"/>
  <c r="Q495" i="1"/>
  <c r="Q439" i="1"/>
  <c r="Q431" i="1"/>
  <c r="Q71" i="1"/>
  <c r="Q488" i="1"/>
  <c r="Q507" i="1"/>
  <c r="Q491" i="1"/>
  <c r="Q447" i="1"/>
  <c r="Q442" i="1"/>
  <c r="Q499" i="1"/>
  <c r="Q443" i="1"/>
  <c r="Q506" i="1"/>
  <c r="Q502" i="1"/>
  <c r="Q498" i="1"/>
  <c r="Q494" i="1"/>
  <c r="Q490" i="1"/>
  <c r="Q470" i="1"/>
  <c r="Q466" i="1"/>
  <c r="Q462" i="1"/>
  <c r="Q458" i="1"/>
  <c r="Q454" i="1"/>
  <c r="Q450" i="1"/>
  <c r="Q438" i="1"/>
  <c r="Q434" i="1"/>
  <c r="Q430" i="1"/>
  <c r="Q426" i="1"/>
  <c r="Q74" i="1"/>
  <c r="Q370" i="1"/>
  <c r="Q77" i="1"/>
  <c r="Q373" i="1"/>
  <c r="Q383" i="1"/>
  <c r="Q386" i="1"/>
  <c r="Q168" i="1"/>
  <c r="Q503" i="1"/>
  <c r="Q482" i="1"/>
  <c r="Q474" i="1"/>
  <c r="Q446" i="1"/>
  <c r="Q70" i="1"/>
  <c r="Q381" i="1"/>
  <c r="Q379" i="1"/>
  <c r="Q486" i="1"/>
  <c r="Q478" i="1"/>
  <c r="Q79" i="1"/>
  <c r="Q372" i="1"/>
  <c r="Q417" i="1"/>
  <c r="Q420" i="1"/>
  <c r="Q419" i="1"/>
  <c r="D117" i="18" s="1"/>
  <c r="Q418" i="1"/>
  <c r="Q416" i="1"/>
  <c r="Q415" i="1"/>
  <c r="Q382" i="1"/>
  <c r="Q384" i="1"/>
  <c r="Q76" i="1"/>
  <c r="Q73" i="1"/>
  <c r="Q162" i="1"/>
  <c r="Q423" i="1"/>
  <c r="Q427" i="1"/>
  <c r="Q435" i="1"/>
  <c r="Q165" i="1"/>
  <c r="Q422" i="1"/>
  <c r="Q424" i="1"/>
  <c r="Q185" i="1"/>
  <c r="Q388" i="1"/>
  <c r="P387" i="1"/>
  <c r="P156" i="1"/>
  <c r="P177" i="1"/>
  <c r="P155" i="1"/>
  <c r="P369" i="1"/>
  <c r="P130" i="1"/>
  <c r="P67" i="1"/>
  <c r="P64" i="1"/>
  <c r="P308" i="1"/>
  <c r="Q387" i="1"/>
  <c r="P182" i="1"/>
  <c r="P178" i="1"/>
  <c r="P99" i="1"/>
  <c r="P44" i="1"/>
  <c r="P98" i="1"/>
  <c r="P340" i="1"/>
  <c r="P60" i="1"/>
  <c r="P143" i="1"/>
  <c r="P51" i="1"/>
  <c r="P153" i="1"/>
  <c r="P133" i="1"/>
  <c r="P125" i="1"/>
  <c r="P282" i="1"/>
  <c r="P102" i="1"/>
  <c r="P148" i="1"/>
  <c r="Q391" i="1"/>
  <c r="Q393" i="1"/>
  <c r="Q396" i="1"/>
  <c r="Q405" i="1"/>
  <c r="P144" i="1"/>
  <c r="P50" i="1"/>
  <c r="P138" i="1"/>
  <c r="P52" i="1"/>
  <c r="P94" i="1"/>
  <c r="P97" i="1"/>
  <c r="P105" i="1"/>
  <c r="P109" i="1"/>
  <c r="P49" i="1"/>
  <c r="P53" i="1"/>
  <c r="P19" i="1"/>
  <c r="P343" i="1"/>
  <c r="P239" i="1"/>
  <c r="P84" i="1"/>
  <c r="P126" i="1"/>
  <c r="P27" i="1"/>
  <c r="P90" i="1"/>
  <c r="P250" i="1"/>
  <c r="Q84" i="1"/>
  <c r="Q401" i="1"/>
  <c r="Q403" i="1"/>
  <c r="P238" i="1"/>
  <c r="P131" i="1"/>
  <c r="P403" i="1"/>
  <c r="P246" i="1"/>
  <c r="P248" i="1"/>
  <c r="P117" i="1"/>
  <c r="P345" i="1"/>
  <c r="Q82" i="1"/>
  <c r="P88" i="1"/>
  <c r="P392" i="1"/>
  <c r="P82" i="1"/>
  <c r="Q88" i="1"/>
  <c r="P241" i="1"/>
  <c r="P192" i="1"/>
  <c r="Q394" i="1"/>
  <c r="P394" i="1"/>
  <c r="P91" i="1"/>
  <c r="P401" i="1"/>
  <c r="P139" i="1"/>
  <c r="P376" i="1"/>
  <c r="Q421" i="1"/>
  <c r="P128" i="1"/>
  <c r="P398" i="1"/>
  <c r="P124" i="1"/>
  <c r="P93" i="1"/>
  <c r="P393" i="1"/>
  <c r="P400" i="1"/>
  <c r="P405" i="1"/>
  <c r="P414" i="1"/>
  <c r="P421" i="1"/>
  <c r="P132" i="1"/>
  <c r="P120" i="1"/>
  <c r="P353" i="1"/>
  <c r="P264" i="1"/>
  <c r="P377" i="1"/>
  <c r="P390" i="1"/>
  <c r="P351" i="1"/>
  <c r="P134" i="1"/>
  <c r="P411" i="1"/>
  <c r="P395" i="1"/>
  <c r="Q397" i="1"/>
  <c r="P354" i="1"/>
  <c r="Q375" i="1"/>
  <c r="P397" i="1"/>
  <c r="Q399" i="1"/>
  <c r="Q414" i="1"/>
  <c r="P378" i="1"/>
  <c r="P251" i="1"/>
  <c r="P325" i="1"/>
  <c r="Q392" i="1"/>
  <c r="P72" i="1"/>
  <c r="P140" i="1"/>
  <c r="Q378" i="1"/>
  <c r="P385" i="1"/>
  <c r="Q390" i="1"/>
  <c r="Q411" i="1"/>
  <c r="P408" i="1"/>
  <c r="P41" i="1"/>
  <c r="P309" i="1"/>
  <c r="P161" i="1"/>
  <c r="P121" i="1"/>
  <c r="P147" i="1"/>
  <c r="P357" i="1"/>
  <c r="P271" i="1"/>
  <c r="Q377" i="1"/>
  <c r="P388" i="1"/>
  <c r="Q395" i="1"/>
  <c r="P399" i="1"/>
  <c r="P402" i="1"/>
  <c r="P335" i="1"/>
  <c r="P129" i="1"/>
  <c r="P328" i="1"/>
  <c r="P236" i="1"/>
  <c r="Q400" i="1"/>
  <c r="P18" i="1"/>
  <c r="P237" i="1"/>
  <c r="P257" i="1"/>
  <c r="P391" i="1"/>
  <c r="P17" i="1"/>
  <c r="Q385" i="1"/>
  <c r="P389" i="1"/>
  <c r="P242" i="1"/>
  <c r="P347" i="1"/>
  <c r="Q376" i="1"/>
  <c r="Q404" i="1"/>
  <c r="P404" i="1"/>
  <c r="Q408" i="1"/>
  <c r="Q410" i="1"/>
  <c r="P410" i="1"/>
  <c r="P135" i="1"/>
  <c r="P310" i="1"/>
  <c r="P87" i="1"/>
  <c r="Q389" i="1"/>
  <c r="Q412" i="1"/>
  <c r="P412" i="1"/>
  <c r="P368" i="1"/>
  <c r="P12" i="1"/>
  <c r="P101" i="1"/>
  <c r="Q407" i="1"/>
  <c r="Q398" i="1"/>
  <c r="Q402" i="1"/>
  <c r="Q406" i="1"/>
  <c r="P406" i="1"/>
  <c r="P355" i="1"/>
  <c r="P323" i="1"/>
  <c r="P358" i="1"/>
  <c r="P127" i="1"/>
  <c r="P330" i="1"/>
  <c r="Q409" i="1"/>
  <c r="P409" i="1"/>
  <c r="Q413" i="1"/>
  <c r="P413" i="1"/>
  <c r="P407" i="1"/>
  <c r="P374" i="1"/>
  <c r="Q374" i="1"/>
  <c r="P47" i="1"/>
  <c r="P48" i="1"/>
  <c r="P356" i="1"/>
  <c r="P204" i="1"/>
  <c r="P24" i="1"/>
  <c r="P360" i="1"/>
  <c r="P326" i="1"/>
  <c r="P31" i="1"/>
  <c r="P196" i="1"/>
  <c r="P83" i="1"/>
  <c r="P235" i="1"/>
  <c r="P361" i="1"/>
  <c r="P290" i="1"/>
  <c r="P259" i="1"/>
  <c r="P95" i="1"/>
  <c r="P350" i="1"/>
  <c r="P344" i="1"/>
  <c r="P363" i="1"/>
  <c r="P349" i="1"/>
  <c r="P281" i="1"/>
  <c r="P81" i="1"/>
  <c r="P16" i="1"/>
  <c r="P304" i="1"/>
  <c r="P342" i="1"/>
  <c r="P180" i="1"/>
  <c r="P13" i="1"/>
  <c r="P164" i="1"/>
  <c r="P46" i="1"/>
  <c r="P331" i="1"/>
  <c r="P184" i="1"/>
  <c r="P141" i="1"/>
  <c r="P321" i="1"/>
  <c r="P20" i="1"/>
  <c r="P89" i="1"/>
  <c r="P332" i="1"/>
  <c r="Q187" i="1"/>
  <c r="P187" i="1"/>
  <c r="P80" i="1"/>
  <c r="Q80" i="1"/>
  <c r="P86" i="1"/>
  <c r="Q86" i="1"/>
  <c r="Q68" i="1"/>
  <c r="Q64" i="1"/>
  <c r="Q67" i="1"/>
  <c r="Q63" i="1"/>
  <c r="Q65" i="1"/>
  <c r="Q61" i="1"/>
  <c r="Q59" i="1"/>
  <c r="Q52" i="1"/>
  <c r="Q60" i="1"/>
  <c r="Q54" i="1"/>
  <c r="Q58" i="1"/>
  <c r="Q53" i="1"/>
  <c r="Q56" i="1"/>
  <c r="Q55" i="1"/>
  <c r="Q95" i="1"/>
  <c r="Q49" i="1"/>
  <c r="Q46" i="1"/>
  <c r="Q47" i="1"/>
  <c r="Q50" i="1"/>
  <c r="Q48" i="1"/>
  <c r="Q139" i="1"/>
  <c r="Q327" i="1"/>
  <c r="Q121" i="1"/>
  <c r="Q320" i="1"/>
  <c r="Q135" i="1"/>
  <c r="Q265" i="1"/>
  <c r="Q271" i="1"/>
  <c r="Q143" i="1"/>
  <c r="Q331" i="1"/>
  <c r="Q291" i="1"/>
  <c r="Q24" i="1"/>
  <c r="Q286" i="1"/>
  <c r="Q349" i="1"/>
  <c r="Q336" i="1"/>
  <c r="Q22" i="1"/>
  <c r="Q35" i="1"/>
  <c r="Q40" i="1"/>
  <c r="Q37" i="1"/>
  <c r="Q36" i="1"/>
  <c r="Q34" i="1"/>
  <c r="Q42" i="1"/>
  <c r="Q43" i="1"/>
  <c r="Q44" i="1"/>
  <c r="Q41" i="1"/>
  <c r="Q38" i="1"/>
  <c r="Q33" i="1"/>
  <c r="Q335" i="1"/>
  <c r="Q66" i="1"/>
  <c r="Q69" i="1"/>
  <c r="Q62" i="1"/>
  <c r="Q51" i="1"/>
  <c r="Q356" i="1"/>
  <c r="Q27" i="1"/>
  <c r="Q15" i="1"/>
  <c r="Q184" i="1"/>
  <c r="Q172" i="1"/>
  <c r="Q155" i="1"/>
  <c r="Q57" i="1"/>
  <c r="Q319" i="1"/>
  <c r="Q309" i="1"/>
  <c r="Q308" i="1"/>
  <c r="Q138" i="1"/>
  <c r="Q115" i="1"/>
  <c r="Q89" i="1"/>
  <c r="Q263" i="1"/>
  <c r="Q251" i="1"/>
  <c r="Q120" i="1"/>
  <c r="Q99" i="1"/>
  <c r="Q107" i="1"/>
  <c r="Q87" i="1"/>
  <c r="Q289" i="1"/>
  <c r="Q258" i="1"/>
  <c r="Q246" i="1"/>
  <c r="Q239" i="1"/>
  <c r="Q123" i="1"/>
  <c r="Q14" i="1"/>
  <c r="Q179" i="1"/>
  <c r="Q119" i="1"/>
  <c r="Q350" i="1"/>
  <c r="Q346" i="1"/>
  <c r="Q342" i="1"/>
  <c r="Q98" i="1"/>
  <c r="Q164" i="1"/>
  <c r="Q133" i="1"/>
  <c r="Q102" i="1"/>
  <c r="Q94" i="1"/>
  <c r="Q90" i="1"/>
  <c r="Q366" i="1"/>
  <c r="Q332" i="1"/>
  <c r="Q328" i="1"/>
  <c r="Q324" i="1"/>
  <c r="Q321" i="1"/>
  <c r="Q85" i="1"/>
  <c r="Q25" i="1"/>
  <c r="Q21" i="1"/>
  <c r="Q111" i="1"/>
  <c r="Q363" i="1"/>
  <c r="Q322" i="1"/>
  <c r="Q26" i="1"/>
  <c r="Q149" i="1"/>
  <c r="Q114" i="1"/>
  <c r="Q110" i="1"/>
  <c r="Q5" i="1"/>
  <c r="Q355" i="1"/>
  <c r="Q358" i="1"/>
  <c r="Q341" i="1"/>
  <c r="Q192" i="1"/>
  <c r="Q169" i="1"/>
  <c r="Q148" i="1"/>
  <c r="Q310" i="1"/>
  <c r="Q281" i="1"/>
  <c r="Q339" i="1"/>
  <c r="Q334" i="1"/>
  <c r="Q326" i="1"/>
  <c r="Q323" i="1"/>
  <c r="Q23" i="1"/>
  <c r="Q19" i="1"/>
  <c r="Q11" i="1"/>
  <c r="Q180" i="1"/>
  <c r="Q176" i="1"/>
  <c r="Q354" i="1"/>
  <c r="Q17" i="1"/>
  <c r="Q182" i="1"/>
  <c r="Q144" i="1"/>
  <c r="Q317" i="1"/>
  <c r="Q314" i="1"/>
  <c r="Q113" i="1"/>
  <c r="Q368" i="1"/>
  <c r="Q364" i="1"/>
  <c r="Q360" i="1"/>
  <c r="Q157" i="1"/>
  <c r="Q140" i="1"/>
  <c r="Q132" i="1"/>
  <c r="Q261" i="1"/>
  <c r="Q245" i="1"/>
  <c r="Q105" i="1"/>
  <c r="Q196" i="1"/>
  <c r="Q31" i="1"/>
  <c r="Q304" i="1"/>
  <c r="Q313" i="1"/>
  <c r="Q311" i="1"/>
  <c r="Q347" i="1"/>
  <c r="Q333" i="1"/>
  <c r="Q136" i="1"/>
  <c r="Q125" i="1"/>
  <c r="Q7" i="1"/>
  <c r="Q130" i="1"/>
  <c r="Q243" i="1"/>
  <c r="Q91" i="1"/>
  <c r="Q325" i="1"/>
  <c r="Q306" i="1"/>
  <c r="Q13" i="1"/>
  <c r="Q178" i="1"/>
  <c r="Q288" i="1"/>
  <c r="Q257" i="1"/>
  <c r="Q253" i="1"/>
  <c r="Q249" i="1"/>
  <c r="Q122" i="1"/>
  <c r="Q29" i="1"/>
  <c r="Q266" i="1"/>
  <c r="Q128" i="1"/>
  <c r="Q238" i="1"/>
  <c r="Q81" i="1"/>
  <c r="Q160" i="1"/>
  <c r="Q236" i="1"/>
  <c r="Q343" i="1"/>
  <c r="Q30" i="1"/>
  <c r="Q18" i="1"/>
  <c r="Q183" i="1"/>
  <c r="Q175" i="1"/>
  <c r="Q145" i="1"/>
  <c r="Q262" i="1"/>
  <c r="Q235" i="1"/>
  <c r="Q126" i="1"/>
  <c r="Q101" i="1"/>
  <c r="Q365" i="1"/>
  <c r="Q353" i="1"/>
  <c r="Q340" i="1"/>
  <c r="Q12" i="1"/>
  <c r="Q177" i="1"/>
  <c r="Q152" i="1"/>
  <c r="Q316" i="1"/>
  <c r="Q174" i="1"/>
  <c r="Q282" i="1"/>
  <c r="Q255" i="1"/>
  <c r="Q103" i="1"/>
  <c r="Q359" i="1"/>
  <c r="Q329" i="1"/>
  <c r="Q318" i="1"/>
  <c r="Q158" i="1"/>
  <c r="Q290" i="1"/>
  <c r="Q137" i="1"/>
  <c r="Q250" i="1"/>
  <c r="Q93" i="1"/>
  <c r="Q330" i="1"/>
  <c r="Q83" i="1"/>
  <c r="Q20" i="1"/>
  <c r="Q4" i="1"/>
  <c r="Q151" i="1"/>
  <c r="Q240" i="1"/>
  <c r="Q124" i="1"/>
  <c r="Q154" i="1"/>
  <c r="Q315" i="1"/>
  <c r="Q141" i="1"/>
  <c r="Q129" i="1"/>
  <c r="Q204" i="1"/>
  <c r="Q16" i="1"/>
  <c r="Q8" i="1"/>
  <c r="Q181" i="1"/>
  <c r="Q173" i="1"/>
  <c r="Q156" i="1"/>
  <c r="Q147" i="1"/>
  <c r="Q287" i="1"/>
  <c r="Q348" i="1"/>
  <c r="Q344" i="1"/>
  <c r="Q117" i="1"/>
  <c r="Q345" i="1"/>
  <c r="Q351" i="1"/>
  <c r="Q78" i="1"/>
  <c r="Q361" i="1"/>
  <c r="Q357" i="1"/>
  <c r="Q72" i="1"/>
  <c r="Q161" i="1"/>
  <c r="Q307" i="1"/>
  <c r="Q131" i="1"/>
  <c r="Q264" i="1"/>
  <c r="Q260" i="1"/>
  <c r="Q256" i="1"/>
  <c r="Q252" i="1"/>
  <c r="Q248" i="1"/>
  <c r="Q244" i="1"/>
  <c r="Q241" i="1"/>
  <c r="Q237" i="1"/>
  <c r="Q112" i="1"/>
  <c r="Q108" i="1"/>
  <c r="Q127" i="1"/>
  <c r="Q153" i="1"/>
  <c r="Q109" i="1"/>
  <c r="Q134" i="1"/>
  <c r="Q259" i="1"/>
  <c r="Q247" i="1"/>
  <c r="Q272" i="1"/>
  <c r="Q312" i="1"/>
  <c r="Q254" i="1"/>
  <c r="Q242" i="1"/>
  <c r="Q97" i="1"/>
  <c r="Q369" i="1"/>
  <c r="Q28" i="1"/>
  <c r="Q9" i="1"/>
  <c r="Q337" i="1"/>
  <c r="P337" i="1"/>
  <c r="P292" i="1"/>
  <c r="P78" i="1"/>
  <c r="P151" i="1"/>
  <c r="Q75" i="1"/>
  <c r="Q201" i="1"/>
  <c r="P201" i="1"/>
  <c r="P75" i="1"/>
  <c r="Q292" i="1"/>
  <c r="P85" i="1"/>
  <c r="P305" i="1"/>
  <c r="P32" i="1"/>
  <c r="Q32" i="1"/>
  <c r="P45" i="1"/>
  <c r="Q45" i="1"/>
  <c r="Q163" i="1"/>
  <c r="Q39" i="1"/>
  <c r="P39" i="1"/>
  <c r="P163" i="1"/>
  <c r="Q305" i="1"/>
  <c r="P96" i="1"/>
  <c r="P111" i="1"/>
  <c r="Q118" i="1"/>
  <c r="P118" i="1"/>
  <c r="P100" i="1"/>
  <c r="P104" i="1"/>
  <c r="Q92" i="1"/>
  <c r="Q104" i="1"/>
  <c r="P92" i="1"/>
  <c r="Q96" i="1"/>
  <c r="Q100" i="1"/>
  <c r="P106" i="1"/>
  <c r="P114" i="1"/>
  <c r="P116" i="1"/>
  <c r="Q106" i="1"/>
  <c r="Q116" i="1"/>
  <c r="P362" i="1"/>
  <c r="Q362" i="1"/>
  <c r="Q198" i="1"/>
  <c r="P198" i="1"/>
  <c r="P210" i="1"/>
  <c r="Q210" i="1"/>
  <c r="P212" i="1"/>
  <c r="Q212" i="1"/>
  <c r="P278" i="1"/>
  <c r="Q278" i="1"/>
  <c r="P300" i="1"/>
  <c r="Q300" i="1"/>
  <c r="P283" i="1"/>
  <c r="Q283" i="1"/>
  <c r="P367" i="1"/>
  <c r="Q367" i="1"/>
  <c r="Q202" i="1"/>
  <c r="P202" i="1"/>
  <c r="Q200" i="1"/>
  <c r="P200" i="1"/>
  <c r="P223" i="1"/>
  <c r="Q223" i="1"/>
  <c r="P227" i="1"/>
  <c r="Q227" i="1"/>
  <c r="P221" i="1"/>
  <c r="Q221" i="1"/>
  <c r="P276" i="1"/>
  <c r="Q276" i="1"/>
  <c r="P338" i="1"/>
  <c r="Q338" i="1"/>
  <c r="P218" i="1"/>
  <c r="Q218" i="1"/>
  <c r="P211" i="1"/>
  <c r="Q211" i="1"/>
  <c r="P208" i="1"/>
  <c r="Q208" i="1"/>
  <c r="P267" i="1"/>
  <c r="Q267" i="1"/>
  <c r="P233" i="1"/>
  <c r="Q233" i="1"/>
  <c r="Q167" i="1"/>
  <c r="P167" i="1"/>
  <c r="Q194" i="1"/>
  <c r="P194" i="1"/>
  <c r="Q171" i="1"/>
  <c r="P171" i="1"/>
  <c r="Q186" i="1"/>
  <c r="P186" i="1"/>
  <c r="Q197" i="1"/>
  <c r="P197" i="1"/>
  <c r="C272" i="18" s="1"/>
  <c r="K272" i="18" s="1"/>
  <c r="P226" i="1"/>
  <c r="Q226" i="1"/>
  <c r="P219" i="1"/>
  <c r="Q219" i="1"/>
  <c r="P207" i="1"/>
  <c r="Q207" i="1"/>
  <c r="P205" i="1"/>
  <c r="Q205" i="1"/>
  <c r="P303" i="1"/>
  <c r="Q303" i="1"/>
  <c r="P273" i="1"/>
  <c r="Q273" i="1"/>
  <c r="P293" i="1"/>
  <c r="Q293" i="1"/>
  <c r="P270" i="1"/>
  <c r="Q270" i="1"/>
  <c r="P6" i="1"/>
  <c r="Q6" i="1"/>
  <c r="Q191" i="1"/>
  <c r="P191" i="1"/>
  <c r="Q189" i="1"/>
  <c r="P189" i="1"/>
  <c r="P166" i="1"/>
  <c r="Q166" i="1"/>
  <c r="P214" i="1"/>
  <c r="Q214" i="1"/>
  <c r="P230" i="1"/>
  <c r="Q230" i="1"/>
  <c r="P220" i="1"/>
  <c r="Q220" i="1"/>
  <c r="P216" i="1"/>
  <c r="Q216" i="1"/>
  <c r="P284" i="1"/>
  <c r="Q284" i="1"/>
  <c r="P277" i="1"/>
  <c r="Q277" i="1"/>
  <c r="P297" i="1"/>
  <c r="Q297" i="1"/>
  <c r="P298" i="1"/>
  <c r="Q298" i="1"/>
  <c r="P209" i="1"/>
  <c r="Q209" i="1"/>
  <c r="P269" i="1"/>
  <c r="Q269" i="1"/>
  <c r="P142" i="1"/>
  <c r="Q142" i="1"/>
  <c r="Q10" i="1"/>
  <c r="P10" i="1"/>
  <c r="P213" i="1"/>
  <c r="Q213" i="1"/>
  <c r="Q193" i="1"/>
  <c r="P193" i="1"/>
  <c r="Q190" i="1"/>
  <c r="P190" i="1"/>
  <c r="Q199" i="1"/>
  <c r="P199" i="1"/>
  <c r="P234" i="1"/>
  <c r="Q234" i="1"/>
  <c r="P231" i="1"/>
  <c r="Q231" i="1"/>
  <c r="P224" i="1"/>
  <c r="Q224" i="1"/>
  <c r="P228" i="1"/>
  <c r="Q228" i="1"/>
  <c r="P206" i="1"/>
  <c r="Q206" i="1"/>
  <c r="P225" i="1"/>
  <c r="Q225" i="1"/>
  <c r="P268" i="1"/>
  <c r="Q268" i="1"/>
  <c r="P295" i="1"/>
  <c r="Q295" i="1"/>
  <c r="P285" i="1"/>
  <c r="Q285" i="1"/>
  <c r="P301" i="1"/>
  <c r="Q301" i="1"/>
  <c r="P302" i="1"/>
  <c r="Q302" i="1"/>
  <c r="P294" i="1"/>
  <c r="Q294" i="1"/>
  <c r="P275" i="1"/>
  <c r="Q275" i="1"/>
  <c r="P146" i="1"/>
  <c r="Q146" i="1"/>
  <c r="P352" i="1"/>
  <c r="Q352" i="1"/>
  <c r="P217" i="1"/>
  <c r="Q217" i="1"/>
  <c r="Q195" i="1"/>
  <c r="P195" i="1"/>
  <c r="Q203" i="1"/>
  <c r="P203" i="1"/>
  <c r="Q188" i="1"/>
  <c r="P188" i="1"/>
  <c r="P222" i="1"/>
  <c r="Q222" i="1"/>
  <c r="P215" i="1"/>
  <c r="Q215" i="1"/>
  <c r="P232" i="1"/>
  <c r="Q232" i="1"/>
  <c r="P229" i="1"/>
  <c r="Q229" i="1"/>
  <c r="P274" i="1"/>
  <c r="Q274" i="1"/>
  <c r="P299" i="1"/>
  <c r="Q299" i="1"/>
  <c r="P296" i="1"/>
  <c r="Q296" i="1"/>
  <c r="P280" i="1"/>
  <c r="Q280" i="1"/>
  <c r="P279" i="1"/>
  <c r="Q279" i="1"/>
  <c r="R3" i="1"/>
  <c r="G279" i="18" l="1"/>
  <c r="J279" i="18"/>
  <c r="K274" i="18"/>
  <c r="H273" i="18"/>
  <c r="H276" i="18"/>
  <c r="C278" i="18"/>
  <c r="G214" i="18"/>
  <c r="I278" i="18"/>
  <c r="I273" i="18"/>
  <c r="G212" i="18"/>
  <c r="I276" i="18"/>
  <c r="H278" i="18"/>
  <c r="C276" i="18"/>
  <c r="J216" i="18"/>
  <c r="C216" i="18"/>
  <c r="D226" i="18"/>
  <c r="G209" i="18"/>
  <c r="F225" i="18"/>
  <c r="I216" i="18"/>
  <c r="D232" i="18"/>
  <c r="H216" i="18"/>
  <c r="J228" i="18"/>
  <c r="C228" i="18"/>
  <c r="H228" i="18"/>
  <c r="D227" i="18"/>
  <c r="J240" i="18"/>
  <c r="E228" i="18"/>
  <c r="I226" i="18"/>
  <c r="I228" i="18" s="1"/>
  <c r="G226" i="18"/>
  <c r="G228" i="18" s="1"/>
  <c r="F214" i="18"/>
  <c r="D239" i="18"/>
  <c r="G239" i="18"/>
  <c r="D214" i="18"/>
  <c r="C240" i="18"/>
  <c r="E240" i="18"/>
  <c r="H240" i="18"/>
  <c r="F226" i="18"/>
  <c r="F234" i="18"/>
  <c r="D212" i="18"/>
  <c r="F231" i="18"/>
  <c r="F236" i="18"/>
  <c r="D233" i="18"/>
  <c r="G238" i="18"/>
  <c r="G233" i="18"/>
  <c r="I238" i="18"/>
  <c r="I240" i="18" s="1"/>
  <c r="F233" i="18"/>
  <c r="D234" i="18"/>
  <c r="D231" i="18"/>
  <c r="D236" i="18"/>
  <c r="D235" i="18"/>
  <c r="G237" i="18"/>
  <c r="F221" i="18"/>
  <c r="F235" i="18"/>
  <c r="F209" i="18"/>
  <c r="F212" i="18"/>
  <c r="F237" i="18"/>
  <c r="F238" i="18"/>
  <c r="G234" i="18"/>
  <c r="D238" i="18"/>
  <c r="D237" i="18"/>
  <c r="G236" i="18"/>
  <c r="D192" i="18"/>
  <c r="G231" i="18"/>
  <c r="D208" i="18"/>
  <c r="D190" i="18"/>
  <c r="D191" i="18"/>
  <c r="D188" i="18"/>
  <c r="D186" i="18"/>
  <c r="C193" i="18"/>
  <c r="D185" i="18"/>
  <c r="D187" i="18"/>
  <c r="D47" i="18"/>
  <c r="D172" i="18"/>
  <c r="D176" i="18"/>
  <c r="D178" i="18"/>
  <c r="D174" i="18"/>
  <c r="D177" i="18"/>
  <c r="D173" i="18"/>
  <c r="D171" i="18"/>
  <c r="C179" i="18"/>
  <c r="D45" i="18"/>
  <c r="R810" i="1"/>
  <c r="R877" i="1"/>
  <c r="R880" i="1"/>
  <c r="R894" i="1"/>
  <c r="E189" i="18" s="1"/>
  <c r="R897" i="1"/>
  <c r="R883" i="1"/>
  <c r="R901" i="1"/>
  <c r="R913" i="1"/>
  <c r="R890" i="1"/>
  <c r="R888" i="1"/>
  <c r="R909" i="1"/>
  <c r="R906" i="1"/>
  <c r="R868" i="1"/>
  <c r="R898" i="1"/>
  <c r="R902" i="1"/>
  <c r="R907" i="1"/>
  <c r="R885" i="1"/>
  <c r="R899" i="1"/>
  <c r="R884" i="1"/>
  <c r="R822" i="1"/>
  <c r="R861" i="1"/>
  <c r="R807" i="1"/>
  <c r="R887" i="1"/>
  <c r="R857" i="1"/>
  <c r="R873" i="1"/>
  <c r="R846" i="1"/>
  <c r="R910" i="1"/>
  <c r="R903" i="1"/>
  <c r="R876" i="1"/>
  <c r="R809" i="1"/>
  <c r="R859" i="1"/>
  <c r="R869" i="1"/>
  <c r="R813" i="1"/>
  <c r="R825" i="1"/>
  <c r="R905" i="1"/>
  <c r="R881" i="1"/>
  <c r="R816" i="1"/>
  <c r="R918" i="1"/>
  <c r="R893" i="1"/>
  <c r="R872" i="1"/>
  <c r="R863" i="1"/>
  <c r="R826" i="1"/>
  <c r="R879" i="1"/>
  <c r="R862" i="1"/>
  <c r="R860" i="1"/>
  <c r="R852" i="1"/>
  <c r="R844" i="1"/>
  <c r="R818" i="1"/>
  <c r="R875" i="1"/>
  <c r="R867" i="1"/>
  <c r="R865" i="1"/>
  <c r="R841" i="1"/>
  <c r="R856" i="1"/>
  <c r="R855" i="1"/>
  <c r="R871" i="1"/>
  <c r="R915" i="1"/>
  <c r="R895" i="1"/>
  <c r="R891" i="1"/>
  <c r="R904" i="1"/>
  <c r="R889" i="1"/>
  <c r="R874" i="1"/>
  <c r="R854" i="1"/>
  <c r="R838" i="1"/>
  <c r="R911" i="1"/>
  <c r="R900" i="1"/>
  <c r="R882" i="1"/>
  <c r="R878" i="1"/>
  <c r="R849" i="1"/>
  <c r="R808" i="1"/>
  <c r="R843" i="1"/>
  <c r="R835" i="1"/>
  <c r="R914" i="1"/>
  <c r="R916" i="1"/>
  <c r="R908" i="1"/>
  <c r="R886" i="1"/>
  <c r="R824" i="1"/>
  <c r="R845" i="1"/>
  <c r="R840" i="1"/>
  <c r="R830" i="1"/>
  <c r="R821" i="1"/>
  <c r="R839" i="1"/>
  <c r="R820" i="1"/>
  <c r="R864" i="1"/>
  <c r="R917" i="1"/>
  <c r="R912" i="1"/>
  <c r="R892" i="1"/>
  <c r="R866" i="1"/>
  <c r="R828" i="1"/>
  <c r="R858" i="1"/>
  <c r="R834" i="1"/>
  <c r="R812" i="1"/>
  <c r="R848" i="1"/>
  <c r="R811" i="1"/>
  <c r="R851" i="1"/>
  <c r="R831" i="1"/>
  <c r="R833" i="1"/>
  <c r="R827" i="1"/>
  <c r="R896" i="1"/>
  <c r="R870" i="1"/>
  <c r="R832" i="1"/>
  <c r="R847" i="1"/>
  <c r="R850" i="1"/>
  <c r="R837" i="1"/>
  <c r="R823" i="1"/>
  <c r="R853" i="1"/>
  <c r="R842" i="1"/>
  <c r="R829" i="1"/>
  <c r="R819" i="1"/>
  <c r="R836" i="1"/>
  <c r="R817" i="1"/>
  <c r="R815" i="1"/>
  <c r="R814" i="1"/>
  <c r="D164" i="18"/>
  <c r="D158" i="18"/>
  <c r="D157" i="18"/>
  <c r="D160" i="18"/>
  <c r="D163" i="18"/>
  <c r="D162" i="18"/>
  <c r="C165" i="18"/>
  <c r="D159" i="18"/>
  <c r="D44" i="18"/>
  <c r="D144" i="18"/>
  <c r="D133" i="18"/>
  <c r="D147" i="18"/>
  <c r="D129" i="18"/>
  <c r="D123" i="18"/>
  <c r="D149" i="18"/>
  <c r="D120" i="18"/>
  <c r="C136" i="18"/>
  <c r="C137" i="18" s="1"/>
  <c r="D148" i="18"/>
  <c r="D119" i="18"/>
  <c r="D145" i="18"/>
  <c r="D116" i="18"/>
  <c r="C122" i="18"/>
  <c r="C121" i="18"/>
  <c r="D121" i="18"/>
  <c r="D136" i="18"/>
  <c r="D131" i="18"/>
  <c r="D122" i="18"/>
  <c r="D143" i="18"/>
  <c r="C116" i="18"/>
  <c r="D150" i="18"/>
  <c r="D132" i="18"/>
  <c r="C119" i="18"/>
  <c r="D118" i="18"/>
  <c r="C118" i="18"/>
  <c r="D134" i="18"/>
  <c r="C123" i="18"/>
  <c r="D130" i="18"/>
  <c r="D135" i="18"/>
  <c r="D146" i="18"/>
  <c r="C151" i="18"/>
  <c r="D50" i="18"/>
  <c r="C46" i="18"/>
  <c r="D46" i="18"/>
  <c r="D49" i="18"/>
  <c r="C49" i="18"/>
  <c r="R377" i="1"/>
  <c r="R760" i="1"/>
  <c r="R804" i="1"/>
  <c r="R796" i="1"/>
  <c r="R788" i="1"/>
  <c r="R780" i="1"/>
  <c r="R772" i="1"/>
  <c r="R764" i="1"/>
  <c r="R744" i="1"/>
  <c r="R740" i="1"/>
  <c r="R800" i="1"/>
  <c r="R768" i="1"/>
  <c r="R756" i="1"/>
  <c r="R752" i="1"/>
  <c r="R716" i="1"/>
  <c r="R704" i="1"/>
  <c r="R776" i="1"/>
  <c r="R736" i="1"/>
  <c r="R732" i="1"/>
  <c r="R724" i="1"/>
  <c r="R700" i="1"/>
  <c r="R684" i="1"/>
  <c r="R670" i="1"/>
  <c r="R638" i="1"/>
  <c r="R634" i="1"/>
  <c r="R630" i="1"/>
  <c r="R602" i="1"/>
  <c r="R598" i="1"/>
  <c r="R594" i="1"/>
  <c r="R590" i="1"/>
  <c r="R586" i="1"/>
  <c r="R582" i="1"/>
  <c r="R578" i="1"/>
  <c r="R574" i="1"/>
  <c r="R784" i="1"/>
  <c r="R748" i="1"/>
  <c r="R688" i="1"/>
  <c r="R674" i="1"/>
  <c r="R626" i="1"/>
  <c r="R728" i="1"/>
  <c r="R712" i="1"/>
  <c r="R708" i="1"/>
  <c r="R662" i="1"/>
  <c r="R654" i="1"/>
  <c r="R646" i="1"/>
  <c r="R534" i="1"/>
  <c r="R530" i="1"/>
  <c r="R803" i="1"/>
  <c r="R791" i="1"/>
  <c r="R779" i="1"/>
  <c r="R720" i="1"/>
  <c r="R622" i="1"/>
  <c r="R614" i="1"/>
  <c r="R606" i="1"/>
  <c r="R518" i="1"/>
  <c r="R514" i="1"/>
  <c r="R510" i="1"/>
  <c r="R696" i="1"/>
  <c r="R642" i="1"/>
  <c r="R610" i="1"/>
  <c r="R566" i="1"/>
  <c r="R542" i="1"/>
  <c r="R767" i="1"/>
  <c r="R755" i="1"/>
  <c r="R703" i="1"/>
  <c r="R593" i="1"/>
  <c r="R529" i="1"/>
  <c r="R806" i="1"/>
  <c r="R802" i="1"/>
  <c r="R798" i="1"/>
  <c r="R794" i="1"/>
  <c r="R790" i="1"/>
  <c r="R786" i="1"/>
  <c r="R782" i="1"/>
  <c r="R778" i="1"/>
  <c r="R774" i="1"/>
  <c r="R770" i="1"/>
  <c r="R766" i="1"/>
  <c r="R762" i="1"/>
  <c r="R738" i="1"/>
  <c r="R730" i="1"/>
  <c r="R722" i="1"/>
  <c r="R714" i="1"/>
  <c r="R706" i="1"/>
  <c r="R792" i="1"/>
  <c r="R678" i="1"/>
  <c r="R650" i="1"/>
  <c r="R618" i="1"/>
  <c r="R522" i="1"/>
  <c r="R629" i="1"/>
  <c r="R581" i="1"/>
  <c r="R692" i="1"/>
  <c r="R681" i="1"/>
  <c r="R554" i="1"/>
  <c r="R526" i="1"/>
  <c r="R719" i="1"/>
  <c r="R683" i="1"/>
  <c r="R617" i="1"/>
  <c r="R549" i="1"/>
  <c r="R537" i="1"/>
  <c r="R758" i="1"/>
  <c r="R750" i="1"/>
  <c r="R742" i="1"/>
  <c r="R640" i="1"/>
  <c r="R584" i="1"/>
  <c r="R666" i="1"/>
  <c r="R562" i="1"/>
  <c r="R538" i="1"/>
  <c r="R743" i="1"/>
  <c r="R691" i="1"/>
  <c r="R649" i="1"/>
  <c r="R573" i="1"/>
  <c r="R561" i="1"/>
  <c r="R517" i="1"/>
  <c r="R734" i="1"/>
  <c r="R726" i="1"/>
  <c r="R718" i="1"/>
  <c r="R710" i="1"/>
  <c r="R702" i="1"/>
  <c r="R658" i="1"/>
  <c r="R673" i="1"/>
  <c r="R605" i="1"/>
  <c r="R754" i="1"/>
  <c r="R690" i="1"/>
  <c r="R676" i="1"/>
  <c r="R660" i="1"/>
  <c r="R652" i="1"/>
  <c r="R558" i="1"/>
  <c r="R550" i="1"/>
  <c r="R546" i="1"/>
  <c r="R746" i="1"/>
  <c r="R698" i="1"/>
  <c r="R686" i="1"/>
  <c r="R672" i="1"/>
  <c r="R668" i="1"/>
  <c r="R628" i="1"/>
  <c r="R596" i="1"/>
  <c r="R588" i="1"/>
  <c r="R576" i="1"/>
  <c r="R564" i="1"/>
  <c r="R544" i="1"/>
  <c r="R570" i="1"/>
  <c r="R711" i="1"/>
  <c r="R682" i="1"/>
  <c r="R644" i="1"/>
  <c r="R624" i="1"/>
  <c r="R556" i="1"/>
  <c r="R524" i="1"/>
  <c r="R759" i="1"/>
  <c r="R739" i="1"/>
  <c r="R723" i="1"/>
  <c r="R715" i="1"/>
  <c r="R707" i="1"/>
  <c r="R699" i="1"/>
  <c r="R695" i="1"/>
  <c r="R687" i="1"/>
  <c r="R680" i="1"/>
  <c r="R677" i="1"/>
  <c r="R669" i="1"/>
  <c r="R665" i="1"/>
  <c r="R657" i="1"/>
  <c r="R653" i="1"/>
  <c r="R645" i="1"/>
  <c r="R625" i="1"/>
  <c r="R621" i="1"/>
  <c r="R613" i="1"/>
  <c r="R609" i="1"/>
  <c r="R525" i="1"/>
  <c r="R521" i="1"/>
  <c r="R513" i="1"/>
  <c r="R757" i="1"/>
  <c r="R753" i="1"/>
  <c r="R749" i="1"/>
  <c r="R745" i="1"/>
  <c r="R741" i="1"/>
  <c r="R737" i="1"/>
  <c r="R733" i="1"/>
  <c r="R729" i="1"/>
  <c r="R725" i="1"/>
  <c r="R721" i="1"/>
  <c r="R717" i="1"/>
  <c r="R713" i="1"/>
  <c r="R709" i="1"/>
  <c r="R705" i="1"/>
  <c r="R697" i="1"/>
  <c r="R693" i="1"/>
  <c r="R689" i="1"/>
  <c r="R685" i="1"/>
  <c r="R679" i="1"/>
  <c r="R675" i="1"/>
  <c r="R671" i="1"/>
  <c r="R619" i="1"/>
  <c r="R603" i="1"/>
  <c r="R583" i="1"/>
  <c r="R579" i="1"/>
  <c r="R575" i="1"/>
  <c r="R559" i="1"/>
  <c r="R555" i="1"/>
  <c r="R551" i="1"/>
  <c r="R547" i="1"/>
  <c r="R694" i="1"/>
  <c r="R656" i="1"/>
  <c r="R648" i="1"/>
  <c r="R632" i="1"/>
  <c r="R604" i="1"/>
  <c r="R532" i="1"/>
  <c r="R528" i="1"/>
  <c r="R520" i="1"/>
  <c r="R799" i="1"/>
  <c r="R795" i="1"/>
  <c r="R787" i="1"/>
  <c r="R783" i="1"/>
  <c r="R775" i="1"/>
  <c r="R771" i="1"/>
  <c r="R763" i="1"/>
  <c r="R637" i="1"/>
  <c r="R633" i="1"/>
  <c r="R589" i="1"/>
  <c r="R577" i="1"/>
  <c r="R533" i="1"/>
  <c r="R805" i="1"/>
  <c r="R801" i="1"/>
  <c r="R797" i="1"/>
  <c r="R793" i="1"/>
  <c r="R789" i="1"/>
  <c r="R785" i="1"/>
  <c r="R781" i="1"/>
  <c r="R777" i="1"/>
  <c r="R773" i="1"/>
  <c r="R769" i="1"/>
  <c r="R765" i="1"/>
  <c r="R761" i="1"/>
  <c r="R701" i="1"/>
  <c r="R667" i="1"/>
  <c r="R659" i="1"/>
  <c r="R651" i="1"/>
  <c r="R643" i="1"/>
  <c r="R639" i="1"/>
  <c r="R635" i="1"/>
  <c r="R611" i="1"/>
  <c r="R580" i="1"/>
  <c r="R568" i="1"/>
  <c r="R560" i="1"/>
  <c r="R540" i="1"/>
  <c r="R751" i="1"/>
  <c r="R597" i="1"/>
  <c r="R585" i="1"/>
  <c r="R553" i="1"/>
  <c r="R545" i="1"/>
  <c r="R631" i="1"/>
  <c r="R595" i="1"/>
  <c r="R587" i="1"/>
  <c r="R571" i="1"/>
  <c r="R567" i="1"/>
  <c r="R543" i="1"/>
  <c r="R535" i="1"/>
  <c r="R531" i="1"/>
  <c r="R527" i="1"/>
  <c r="R641" i="1"/>
  <c r="R612" i="1"/>
  <c r="R572" i="1"/>
  <c r="R552" i="1"/>
  <c r="R536" i="1"/>
  <c r="R601" i="1"/>
  <c r="R557" i="1"/>
  <c r="R541" i="1"/>
  <c r="R663" i="1"/>
  <c r="R647" i="1"/>
  <c r="R599" i="1"/>
  <c r="R539" i="1"/>
  <c r="R608" i="1"/>
  <c r="R512" i="1"/>
  <c r="R727" i="1"/>
  <c r="R565" i="1"/>
  <c r="R731" i="1"/>
  <c r="R661" i="1"/>
  <c r="R620" i="1"/>
  <c r="R600" i="1"/>
  <c r="R516" i="1"/>
  <c r="R747" i="1"/>
  <c r="R735" i="1"/>
  <c r="R569" i="1"/>
  <c r="R616" i="1"/>
  <c r="R548" i="1"/>
  <c r="R615" i="1"/>
  <c r="R591" i="1"/>
  <c r="R563" i="1"/>
  <c r="R523" i="1"/>
  <c r="R519" i="1"/>
  <c r="R515" i="1"/>
  <c r="R511" i="1"/>
  <c r="R664" i="1"/>
  <c r="R636" i="1"/>
  <c r="R592" i="1"/>
  <c r="R655" i="1"/>
  <c r="R627" i="1"/>
  <c r="R623" i="1"/>
  <c r="R607" i="1"/>
  <c r="D13" i="18"/>
  <c r="C13" i="18"/>
  <c r="C6" i="18"/>
  <c r="D6" i="18"/>
  <c r="C43" i="18"/>
  <c r="D43" i="18"/>
  <c r="R405" i="1"/>
  <c r="R86" i="1"/>
  <c r="R389" i="1"/>
  <c r="R80" i="1"/>
  <c r="R374" i="1"/>
  <c r="R170" i="1"/>
  <c r="R469" i="1"/>
  <c r="R465" i="1"/>
  <c r="R461" i="1"/>
  <c r="R457" i="1"/>
  <c r="R453" i="1"/>
  <c r="R449" i="1"/>
  <c r="R509" i="1"/>
  <c r="R505" i="1"/>
  <c r="R501" i="1"/>
  <c r="R497" i="1"/>
  <c r="R493" i="1"/>
  <c r="R489" i="1"/>
  <c r="R485" i="1"/>
  <c r="R481" i="1"/>
  <c r="R477" i="1"/>
  <c r="R473" i="1"/>
  <c r="R445" i="1"/>
  <c r="R441" i="1"/>
  <c r="R437" i="1"/>
  <c r="R433" i="1"/>
  <c r="R429" i="1"/>
  <c r="R425" i="1"/>
  <c r="R508" i="1"/>
  <c r="R504" i="1"/>
  <c r="R500" i="1"/>
  <c r="R496" i="1"/>
  <c r="R492" i="1"/>
  <c r="R488" i="1"/>
  <c r="R484" i="1"/>
  <c r="R480" i="1"/>
  <c r="R476" i="1"/>
  <c r="R436" i="1"/>
  <c r="R472" i="1"/>
  <c r="R444" i="1"/>
  <c r="R440" i="1"/>
  <c r="R432" i="1"/>
  <c r="R464" i="1"/>
  <c r="R456" i="1"/>
  <c r="R448" i="1"/>
  <c r="R428" i="1"/>
  <c r="R467" i="1"/>
  <c r="R463" i="1"/>
  <c r="R459" i="1"/>
  <c r="R455" i="1"/>
  <c r="R495" i="1"/>
  <c r="R483" i="1"/>
  <c r="R475" i="1"/>
  <c r="R443" i="1"/>
  <c r="R439" i="1"/>
  <c r="R435" i="1"/>
  <c r="R431" i="1"/>
  <c r="R427" i="1"/>
  <c r="R446" i="1"/>
  <c r="R434" i="1"/>
  <c r="R426" i="1"/>
  <c r="R74" i="1"/>
  <c r="R71" i="1"/>
  <c r="R507" i="1"/>
  <c r="R491" i="1"/>
  <c r="R451" i="1"/>
  <c r="R447" i="1"/>
  <c r="R468" i="1"/>
  <c r="R460" i="1"/>
  <c r="R452" i="1"/>
  <c r="R499" i="1"/>
  <c r="R471" i="1"/>
  <c r="R430" i="1"/>
  <c r="R498" i="1"/>
  <c r="R466" i="1"/>
  <c r="R450" i="1"/>
  <c r="R438" i="1"/>
  <c r="R373" i="1"/>
  <c r="R371" i="1"/>
  <c r="R424" i="1"/>
  <c r="R423" i="1"/>
  <c r="R422" i="1"/>
  <c r="R417" i="1"/>
  <c r="R420" i="1"/>
  <c r="R419" i="1"/>
  <c r="E117" i="18" s="1"/>
  <c r="R418" i="1"/>
  <c r="R416" i="1"/>
  <c r="R415" i="1"/>
  <c r="R381" i="1"/>
  <c r="R494" i="1"/>
  <c r="R482" i="1"/>
  <c r="R474" i="1"/>
  <c r="R462" i="1"/>
  <c r="R372" i="1"/>
  <c r="R382" i="1"/>
  <c r="R384" i="1"/>
  <c r="R503" i="1"/>
  <c r="R487" i="1"/>
  <c r="R479" i="1"/>
  <c r="R502" i="1"/>
  <c r="R486" i="1"/>
  <c r="R478" i="1"/>
  <c r="R470" i="1"/>
  <c r="R454" i="1"/>
  <c r="R370" i="1"/>
  <c r="R185" i="1"/>
  <c r="R70" i="1"/>
  <c r="R380" i="1"/>
  <c r="R79" i="1"/>
  <c r="R383" i="1"/>
  <c r="R159" i="1"/>
  <c r="R150" i="1"/>
  <c r="R73" i="1"/>
  <c r="R458" i="1"/>
  <c r="R379" i="1"/>
  <c r="R76" i="1"/>
  <c r="R77" i="1"/>
  <c r="R386" i="1"/>
  <c r="R442" i="1"/>
  <c r="R165" i="1"/>
  <c r="R506" i="1"/>
  <c r="R490" i="1"/>
  <c r="R168" i="1"/>
  <c r="R162" i="1"/>
  <c r="R406" i="1"/>
  <c r="R408" i="1"/>
  <c r="R412" i="1"/>
  <c r="R82" i="1"/>
  <c r="R404" i="1"/>
  <c r="R411" i="1"/>
  <c r="R391" i="1"/>
  <c r="R409" i="1"/>
  <c r="R396" i="1"/>
  <c r="R88" i="1"/>
  <c r="R403" i="1"/>
  <c r="R393" i="1"/>
  <c r="R394" i="1"/>
  <c r="R378" i="1"/>
  <c r="R390" i="1"/>
  <c r="R388" i="1"/>
  <c r="R399" i="1"/>
  <c r="R414" i="1"/>
  <c r="R376" i="1"/>
  <c r="R421" i="1"/>
  <c r="R84" i="1"/>
  <c r="R397" i="1"/>
  <c r="R400" i="1"/>
  <c r="R392" i="1"/>
  <c r="R410" i="1"/>
  <c r="R385" i="1"/>
  <c r="R395" i="1"/>
  <c r="R398" i="1"/>
  <c r="R402" i="1"/>
  <c r="R187" i="1"/>
  <c r="R375" i="1"/>
  <c r="R387" i="1"/>
  <c r="R413" i="1"/>
  <c r="R401" i="1"/>
  <c r="R407" i="1"/>
  <c r="D37" i="18"/>
  <c r="C29" i="18"/>
  <c r="C21" i="18"/>
  <c r="C37" i="18"/>
  <c r="E200" i="18" s="1"/>
  <c r="D29" i="18"/>
  <c r="D21" i="18"/>
  <c r="D28" i="18"/>
  <c r="D20" i="18"/>
  <c r="C28" i="18"/>
  <c r="C20" i="18"/>
  <c r="D36" i="18"/>
  <c r="D30" i="18"/>
  <c r="D22" i="18"/>
  <c r="D48" i="18"/>
  <c r="C30" i="18"/>
  <c r="C22" i="18"/>
  <c r="C48" i="18"/>
  <c r="C36" i="18"/>
  <c r="C11" i="18"/>
  <c r="D11" i="18"/>
  <c r="C9" i="18"/>
  <c r="D9" i="18"/>
  <c r="C8" i="18"/>
  <c r="D8" i="18"/>
  <c r="C12" i="18"/>
  <c r="D5" i="18"/>
  <c r="C5" i="18"/>
  <c r="D7" i="18"/>
  <c r="C7" i="18"/>
  <c r="D12" i="18"/>
  <c r="D10" i="18"/>
  <c r="C10" i="18"/>
  <c r="C108" i="18"/>
  <c r="D105" i="18"/>
  <c r="D93" i="18"/>
  <c r="D108" i="18"/>
  <c r="C92" i="18"/>
  <c r="C93" i="18"/>
  <c r="C105" i="18"/>
  <c r="C97" i="18"/>
  <c r="C111" i="18"/>
  <c r="C110" i="18"/>
  <c r="C104" i="18"/>
  <c r="C109" i="18"/>
  <c r="C106" i="18"/>
  <c r="C107" i="18"/>
  <c r="C98" i="18"/>
  <c r="D111" i="18"/>
  <c r="D110" i="18"/>
  <c r="C95" i="18"/>
  <c r="D106" i="18"/>
  <c r="D109" i="18"/>
  <c r="D96" i="18"/>
  <c r="D97" i="18"/>
  <c r="D94" i="18"/>
  <c r="D98" i="18"/>
  <c r="D107" i="18"/>
  <c r="D104" i="18"/>
  <c r="C94" i="18"/>
  <c r="C96" i="18"/>
  <c r="D99" i="18"/>
  <c r="D95" i="18"/>
  <c r="D92" i="18"/>
  <c r="C99" i="18"/>
  <c r="R67" i="1"/>
  <c r="R64" i="1"/>
  <c r="R63" i="1"/>
  <c r="R68" i="1"/>
  <c r="R65" i="1"/>
  <c r="R58" i="1"/>
  <c r="R53" i="1"/>
  <c r="R60" i="1"/>
  <c r="R52" i="1"/>
  <c r="R55" i="1"/>
  <c r="R59" i="1"/>
  <c r="R54" i="1"/>
  <c r="R56" i="1"/>
  <c r="R61" i="1"/>
  <c r="R276" i="1"/>
  <c r="R216" i="1"/>
  <c r="R92" i="1"/>
  <c r="R49" i="1"/>
  <c r="R50" i="1"/>
  <c r="R46" i="1"/>
  <c r="R47" i="1"/>
  <c r="R48" i="1"/>
  <c r="R229" i="1"/>
  <c r="R209" i="1"/>
  <c r="R270" i="1"/>
  <c r="R212" i="1"/>
  <c r="R225" i="1"/>
  <c r="R233" i="1"/>
  <c r="R283" i="1"/>
  <c r="R280" i="1"/>
  <c r="R222" i="1"/>
  <c r="R275" i="1"/>
  <c r="R295" i="1"/>
  <c r="R228" i="1"/>
  <c r="R234" i="1"/>
  <c r="R230" i="1"/>
  <c r="R208" i="1"/>
  <c r="R116" i="1"/>
  <c r="R305" i="1"/>
  <c r="R163" i="1"/>
  <c r="R274" i="1"/>
  <c r="R294" i="1"/>
  <c r="R268" i="1"/>
  <c r="R224" i="1"/>
  <c r="R284" i="1"/>
  <c r="R214" i="1"/>
  <c r="R205" i="1"/>
  <c r="R278" i="1"/>
  <c r="R75" i="1"/>
  <c r="R279" i="1"/>
  <c r="R232" i="1"/>
  <c r="R217" i="1"/>
  <c r="R206" i="1"/>
  <c r="R213" i="1"/>
  <c r="R220" i="1"/>
  <c r="R226" i="1"/>
  <c r="R267" i="1"/>
  <c r="R218" i="1"/>
  <c r="R221" i="1"/>
  <c r="R210" i="1"/>
  <c r="R42" i="1"/>
  <c r="R40" i="1"/>
  <c r="R38" i="1"/>
  <c r="R37" i="1"/>
  <c r="R43" i="1"/>
  <c r="R36" i="1"/>
  <c r="R34" i="1"/>
  <c r="R41" i="1"/>
  <c r="R44" i="1"/>
  <c r="R33" i="1"/>
  <c r="R35" i="1"/>
  <c r="R335" i="1"/>
  <c r="R66" i="1"/>
  <c r="R57" i="1"/>
  <c r="R356" i="1"/>
  <c r="R319" i="1"/>
  <c r="R62" i="1"/>
  <c r="R27" i="1"/>
  <c r="R51" i="1"/>
  <c r="R69" i="1"/>
  <c r="R89" i="1"/>
  <c r="R15" i="1"/>
  <c r="R172" i="1"/>
  <c r="R309" i="1"/>
  <c r="R308" i="1"/>
  <c r="R120" i="1"/>
  <c r="R115" i="1"/>
  <c r="R111" i="1"/>
  <c r="R155" i="1"/>
  <c r="R138" i="1"/>
  <c r="R98" i="1"/>
  <c r="R322" i="1"/>
  <c r="R14" i="1"/>
  <c r="R179" i="1"/>
  <c r="R164" i="1"/>
  <c r="R149" i="1"/>
  <c r="R133" i="1"/>
  <c r="R251" i="1"/>
  <c r="R107" i="1"/>
  <c r="R347" i="1"/>
  <c r="R99" i="1"/>
  <c r="R26" i="1"/>
  <c r="R289" i="1"/>
  <c r="R123" i="1"/>
  <c r="R119" i="1"/>
  <c r="R114" i="1"/>
  <c r="R239" i="1"/>
  <c r="R110" i="1"/>
  <c r="R342" i="1"/>
  <c r="R201" i="1"/>
  <c r="R366" i="1"/>
  <c r="R358" i="1"/>
  <c r="R354" i="1"/>
  <c r="R324" i="1"/>
  <c r="R29" i="1"/>
  <c r="R184" i="1"/>
  <c r="R263" i="1"/>
  <c r="R355" i="1"/>
  <c r="R306" i="1"/>
  <c r="R258" i="1"/>
  <c r="R127" i="1"/>
  <c r="R102" i="1"/>
  <c r="R94" i="1"/>
  <c r="R332" i="1"/>
  <c r="R328" i="1"/>
  <c r="R321" i="1"/>
  <c r="R192" i="1"/>
  <c r="R281" i="1"/>
  <c r="R246" i="1"/>
  <c r="R350" i="1"/>
  <c r="R346" i="1"/>
  <c r="R90" i="1"/>
  <c r="R5" i="1"/>
  <c r="R169" i="1"/>
  <c r="R144" i="1"/>
  <c r="R140" i="1"/>
  <c r="R136" i="1"/>
  <c r="R132" i="1"/>
  <c r="R128" i="1"/>
  <c r="R261" i="1"/>
  <c r="R257" i="1"/>
  <c r="R253" i="1"/>
  <c r="R249" i="1"/>
  <c r="R245" i="1"/>
  <c r="R238" i="1"/>
  <c r="R122" i="1"/>
  <c r="R117" i="1"/>
  <c r="R113" i="1"/>
  <c r="R109" i="1"/>
  <c r="R339" i="1"/>
  <c r="R31" i="1"/>
  <c r="R7" i="1"/>
  <c r="R341" i="1"/>
  <c r="R17" i="1"/>
  <c r="R182" i="1"/>
  <c r="R157" i="1"/>
  <c r="R266" i="1"/>
  <c r="R349" i="1"/>
  <c r="R368" i="1"/>
  <c r="R364" i="1"/>
  <c r="R360" i="1"/>
  <c r="R334" i="1"/>
  <c r="R333" i="1"/>
  <c r="R13" i="1"/>
  <c r="R178" i="1"/>
  <c r="R174" i="1"/>
  <c r="R153" i="1"/>
  <c r="R317" i="1"/>
  <c r="R288" i="1"/>
  <c r="R326" i="1"/>
  <c r="R196" i="1"/>
  <c r="R19" i="1"/>
  <c r="R160" i="1"/>
  <c r="R282" i="1"/>
  <c r="R304" i="1"/>
  <c r="R311" i="1"/>
  <c r="R134" i="1"/>
  <c r="R22" i="1"/>
  <c r="R18" i="1"/>
  <c r="R183" i="1"/>
  <c r="R363" i="1"/>
  <c r="R9" i="1"/>
  <c r="R105" i="1"/>
  <c r="R180" i="1"/>
  <c r="R176" i="1"/>
  <c r="R247" i="1"/>
  <c r="R124" i="1"/>
  <c r="R343" i="1"/>
  <c r="R91" i="1"/>
  <c r="R359" i="1"/>
  <c r="R30" i="1"/>
  <c r="R312" i="1"/>
  <c r="R204" i="1"/>
  <c r="R126" i="1"/>
  <c r="R357" i="1"/>
  <c r="R4" i="1"/>
  <c r="R148" i="1"/>
  <c r="R125" i="1"/>
  <c r="R81" i="1"/>
  <c r="R130" i="1"/>
  <c r="R87" i="1"/>
  <c r="R345" i="1"/>
  <c r="R331" i="1"/>
  <c r="R259" i="1"/>
  <c r="R95" i="1"/>
  <c r="R329" i="1"/>
  <c r="R325" i="1"/>
  <c r="R158" i="1"/>
  <c r="R137" i="1"/>
  <c r="R262" i="1"/>
  <c r="R235" i="1"/>
  <c r="R101" i="1"/>
  <c r="R369" i="1"/>
  <c r="R330" i="1"/>
  <c r="R72" i="1"/>
  <c r="R28" i="1"/>
  <c r="R12" i="1"/>
  <c r="R177" i="1"/>
  <c r="R161" i="1"/>
  <c r="R143" i="1"/>
  <c r="R291" i="1"/>
  <c r="R21" i="1"/>
  <c r="R240" i="1"/>
  <c r="R145" i="1"/>
  <c r="R290" i="1"/>
  <c r="R250" i="1"/>
  <c r="R93" i="1"/>
  <c r="R361" i="1"/>
  <c r="R353" i="1"/>
  <c r="R340" i="1"/>
  <c r="R20" i="1"/>
  <c r="R23" i="1"/>
  <c r="R11" i="1"/>
  <c r="R313" i="1"/>
  <c r="R286" i="1"/>
  <c r="R243" i="1"/>
  <c r="R236" i="1"/>
  <c r="R78" i="1"/>
  <c r="R272" i="1"/>
  <c r="R254" i="1"/>
  <c r="R242" i="1"/>
  <c r="R97" i="1"/>
  <c r="R336" i="1"/>
  <c r="R327" i="1"/>
  <c r="R320" i="1"/>
  <c r="R271" i="1"/>
  <c r="R316" i="1"/>
  <c r="R135" i="1"/>
  <c r="R121" i="1"/>
  <c r="R112" i="1"/>
  <c r="R108" i="1"/>
  <c r="R314" i="1"/>
  <c r="R323" i="1"/>
  <c r="R175" i="1"/>
  <c r="R154" i="1"/>
  <c r="R315" i="1"/>
  <c r="R141" i="1"/>
  <c r="R129" i="1"/>
  <c r="R83" i="1"/>
  <c r="R24" i="1"/>
  <c r="R8" i="1"/>
  <c r="R147" i="1"/>
  <c r="R139" i="1"/>
  <c r="R104" i="1"/>
  <c r="R25" i="1"/>
  <c r="R310" i="1"/>
  <c r="R255" i="1"/>
  <c r="R103" i="1"/>
  <c r="R351" i="1"/>
  <c r="R318" i="1"/>
  <c r="R16" i="1"/>
  <c r="R181" i="1"/>
  <c r="R173" i="1"/>
  <c r="R152" i="1"/>
  <c r="R287" i="1"/>
  <c r="R252" i="1"/>
  <c r="R241" i="1"/>
  <c r="R365" i="1"/>
  <c r="R156" i="1"/>
  <c r="R265" i="1"/>
  <c r="R256" i="1"/>
  <c r="R344" i="1"/>
  <c r="R260" i="1"/>
  <c r="R244" i="1"/>
  <c r="R307" i="1"/>
  <c r="R131" i="1"/>
  <c r="R264" i="1"/>
  <c r="R248" i="1"/>
  <c r="R237" i="1"/>
  <c r="R348" i="1"/>
  <c r="R299" i="1"/>
  <c r="R188" i="1"/>
  <c r="R203" i="1"/>
  <c r="R195" i="1"/>
  <c r="R352" i="1"/>
  <c r="R146" i="1"/>
  <c r="R302" i="1"/>
  <c r="R301" i="1"/>
  <c r="R199" i="1"/>
  <c r="R190" i="1"/>
  <c r="R193" i="1"/>
  <c r="R10" i="1"/>
  <c r="R297" i="1"/>
  <c r="R166" i="1"/>
  <c r="R189" i="1"/>
  <c r="R191" i="1"/>
  <c r="R303" i="1"/>
  <c r="R197" i="1"/>
  <c r="R186" i="1"/>
  <c r="R171" i="1"/>
  <c r="R194" i="1"/>
  <c r="R167" i="1"/>
  <c r="R338" i="1"/>
  <c r="R200" i="1"/>
  <c r="R202" i="1"/>
  <c r="R367" i="1"/>
  <c r="R300" i="1"/>
  <c r="R198" i="1"/>
  <c r="R362" i="1"/>
  <c r="R106" i="1"/>
  <c r="R96" i="1"/>
  <c r="R151" i="1"/>
  <c r="R215" i="1"/>
  <c r="R285" i="1"/>
  <c r="R231" i="1"/>
  <c r="R269" i="1"/>
  <c r="R277" i="1"/>
  <c r="R6" i="1"/>
  <c r="R293" i="1"/>
  <c r="R273" i="1"/>
  <c r="R207" i="1"/>
  <c r="R219" i="1"/>
  <c r="R211" i="1"/>
  <c r="R227" i="1"/>
  <c r="R223" i="1"/>
  <c r="R100" i="1"/>
  <c r="R39" i="1"/>
  <c r="R32" i="1"/>
  <c r="R337" i="1"/>
  <c r="R296" i="1"/>
  <c r="R142" i="1"/>
  <c r="R298" i="1"/>
  <c r="R118" i="1"/>
  <c r="R45" i="1"/>
  <c r="R292" i="1"/>
  <c r="R85" i="1"/>
  <c r="S3" i="1"/>
  <c r="K278" i="18" l="1"/>
  <c r="H279" i="18"/>
  <c r="G216" i="18"/>
  <c r="K276" i="18"/>
  <c r="C279" i="18"/>
  <c r="I279" i="18"/>
  <c r="K273" i="18"/>
  <c r="D228" i="18"/>
  <c r="E161" i="18"/>
  <c r="G240" i="18"/>
  <c r="D216" i="18"/>
  <c r="F216" i="18"/>
  <c r="F240" i="18"/>
  <c r="D240" i="18"/>
  <c r="F228" i="18"/>
  <c r="E187" i="18"/>
  <c r="E188" i="18"/>
  <c r="C194" i="18"/>
  <c r="E185" i="18"/>
  <c r="E191" i="18"/>
  <c r="E190" i="18"/>
  <c r="E186" i="18"/>
  <c r="E192" i="18"/>
  <c r="D193" i="18"/>
  <c r="E47" i="18"/>
  <c r="E172" i="18"/>
  <c r="D179" i="18"/>
  <c r="E175" i="18"/>
  <c r="E178" i="18"/>
  <c r="E177" i="18"/>
  <c r="E176" i="18"/>
  <c r="E173" i="18"/>
  <c r="C180" i="18"/>
  <c r="E171" i="18"/>
  <c r="E174" i="18"/>
  <c r="E45" i="18"/>
  <c r="S845" i="1"/>
  <c r="S878" i="1"/>
  <c r="S840" i="1"/>
  <c r="S874" i="1"/>
  <c r="S877" i="1"/>
  <c r="S881" i="1"/>
  <c r="S888" i="1"/>
  <c r="S894" i="1"/>
  <c r="F189" i="18" s="1"/>
  <c r="S906" i="1"/>
  <c r="S880" i="1"/>
  <c r="S915" i="1"/>
  <c r="S912" i="1"/>
  <c r="S829" i="1"/>
  <c r="S917" i="1"/>
  <c r="S904" i="1"/>
  <c r="S902" i="1"/>
  <c r="S868" i="1"/>
  <c r="S898" i="1"/>
  <c r="S873" i="1"/>
  <c r="S886" i="1"/>
  <c r="S839" i="1"/>
  <c r="S892" i="1"/>
  <c r="S900" i="1"/>
  <c r="S882" i="1"/>
  <c r="S896" i="1"/>
  <c r="S872" i="1"/>
  <c r="S820" i="1"/>
  <c r="S816" i="1"/>
  <c r="S884" i="1"/>
  <c r="S889" i="1"/>
  <c r="S869" i="1"/>
  <c r="S853" i="1"/>
  <c r="S831" i="1"/>
  <c r="S851" i="1"/>
  <c r="S908" i="1"/>
  <c r="S847" i="1"/>
  <c r="S876" i="1"/>
  <c r="S837" i="1"/>
  <c r="S866" i="1"/>
  <c r="S870" i="1"/>
  <c r="S848" i="1"/>
  <c r="S835" i="1"/>
  <c r="S846" i="1"/>
  <c r="S913" i="1"/>
  <c r="S909" i="1"/>
  <c r="S905" i="1"/>
  <c r="S901" i="1"/>
  <c r="S897" i="1"/>
  <c r="S893" i="1"/>
  <c r="S910" i="1"/>
  <c r="S833" i="1"/>
  <c r="S807" i="1"/>
  <c r="S879" i="1"/>
  <c r="S852" i="1"/>
  <c r="S911" i="1"/>
  <c r="S903" i="1"/>
  <c r="S895" i="1"/>
  <c r="S887" i="1"/>
  <c r="S885" i="1"/>
  <c r="S841" i="1"/>
  <c r="S907" i="1"/>
  <c r="S899" i="1"/>
  <c r="S891" i="1"/>
  <c r="S914" i="1"/>
  <c r="S843" i="1"/>
  <c r="S832" i="1"/>
  <c r="S871" i="1"/>
  <c r="S862" i="1"/>
  <c r="S865" i="1"/>
  <c r="S916" i="1"/>
  <c r="S849" i="1"/>
  <c r="S859" i="1"/>
  <c r="S850" i="1"/>
  <c r="S836" i="1"/>
  <c r="S842" i="1"/>
  <c r="S811" i="1"/>
  <c r="S827" i="1"/>
  <c r="S822" i="1"/>
  <c r="S838" i="1"/>
  <c r="S824" i="1"/>
  <c r="S867" i="1"/>
  <c r="S918" i="1"/>
  <c r="S828" i="1"/>
  <c r="S858" i="1"/>
  <c r="S863" i="1"/>
  <c r="S861" i="1"/>
  <c r="S815" i="1"/>
  <c r="S823" i="1"/>
  <c r="S809" i="1"/>
  <c r="S890" i="1"/>
  <c r="S860" i="1"/>
  <c r="S856" i="1"/>
  <c r="S844" i="1"/>
  <c r="S854" i="1"/>
  <c r="S812" i="1"/>
  <c r="S830" i="1"/>
  <c r="S857" i="1"/>
  <c r="S813" i="1"/>
  <c r="S810" i="1"/>
  <c r="S825" i="1"/>
  <c r="S883" i="1"/>
  <c r="S875" i="1"/>
  <c r="S864" i="1"/>
  <c r="S808" i="1"/>
  <c r="S814" i="1"/>
  <c r="S817" i="1"/>
  <c r="S834" i="1"/>
  <c r="S819" i="1"/>
  <c r="S818" i="1"/>
  <c r="S855" i="1"/>
  <c r="S821" i="1"/>
  <c r="S826" i="1"/>
  <c r="D165" i="18"/>
  <c r="E160" i="18"/>
  <c r="E163" i="18"/>
  <c r="E157" i="18"/>
  <c r="C166" i="18"/>
  <c r="E164" i="18"/>
  <c r="E162" i="18"/>
  <c r="E158" i="18"/>
  <c r="E159" i="18"/>
  <c r="E44" i="18"/>
  <c r="E144" i="18"/>
  <c r="E147" i="18"/>
  <c r="E149" i="18"/>
  <c r="E121" i="18"/>
  <c r="E148" i="18"/>
  <c r="D151" i="18"/>
  <c r="D137" i="18"/>
  <c r="E135" i="18"/>
  <c r="E134" i="18"/>
  <c r="E129" i="18"/>
  <c r="E133" i="18"/>
  <c r="C124" i="18"/>
  <c r="C138" i="18"/>
  <c r="D124" i="18"/>
  <c r="E118" i="18"/>
  <c r="E116" i="18"/>
  <c r="E136" i="18"/>
  <c r="E130" i="18"/>
  <c r="E132" i="18"/>
  <c r="E145" i="18"/>
  <c r="E119" i="18"/>
  <c r="E123" i="18"/>
  <c r="E150" i="18"/>
  <c r="E120" i="18"/>
  <c r="E122" i="18"/>
  <c r="E131" i="18"/>
  <c r="E143" i="18"/>
  <c r="E146" i="18"/>
  <c r="C152" i="18"/>
  <c r="E50" i="18"/>
  <c r="E46" i="18"/>
  <c r="E49" i="18"/>
  <c r="S804" i="1"/>
  <c r="S800" i="1"/>
  <c r="S796" i="1"/>
  <c r="S792" i="1"/>
  <c r="S788" i="1"/>
  <c r="S784" i="1"/>
  <c r="S780" i="1"/>
  <c r="S776" i="1"/>
  <c r="S772" i="1"/>
  <c r="S768" i="1"/>
  <c r="S764" i="1"/>
  <c r="S752" i="1"/>
  <c r="S736" i="1"/>
  <c r="S732" i="1"/>
  <c r="S728" i="1"/>
  <c r="S724" i="1"/>
  <c r="S720" i="1"/>
  <c r="S716" i="1"/>
  <c r="S712" i="1"/>
  <c r="S760" i="1"/>
  <c r="S708" i="1"/>
  <c r="S670" i="1"/>
  <c r="S688" i="1"/>
  <c r="S704" i="1"/>
  <c r="S692" i="1"/>
  <c r="S678" i="1"/>
  <c r="S666" i="1"/>
  <c r="S638" i="1"/>
  <c r="S634" i="1"/>
  <c r="S756" i="1"/>
  <c r="S696" i="1"/>
  <c r="S681" i="1"/>
  <c r="S630" i="1"/>
  <c r="S602" i="1"/>
  <c r="S598" i="1"/>
  <c r="S594" i="1"/>
  <c r="S590" i="1"/>
  <c r="S586" i="1"/>
  <c r="S658" i="1"/>
  <c r="S650" i="1"/>
  <c r="S642" i="1"/>
  <c r="S626" i="1"/>
  <c r="S570" i="1"/>
  <c r="S566" i="1"/>
  <c r="S562" i="1"/>
  <c r="S518" i="1"/>
  <c r="S514" i="1"/>
  <c r="S510" i="1"/>
  <c r="S744" i="1"/>
  <c r="S618" i="1"/>
  <c r="S610" i="1"/>
  <c r="S574" i="1"/>
  <c r="S550" i="1"/>
  <c r="S546" i="1"/>
  <c r="S538" i="1"/>
  <c r="S674" i="1"/>
  <c r="S654" i="1"/>
  <c r="S622" i="1"/>
  <c r="S578" i="1"/>
  <c r="S534" i="1"/>
  <c r="S526" i="1"/>
  <c r="S791" i="1"/>
  <c r="S719" i="1"/>
  <c r="S711" i="1"/>
  <c r="S703" i="1"/>
  <c r="S629" i="1"/>
  <c r="S593" i="1"/>
  <c r="S517" i="1"/>
  <c r="S740" i="1"/>
  <c r="S684" i="1"/>
  <c r="S662" i="1"/>
  <c r="S558" i="1"/>
  <c r="S542" i="1"/>
  <c r="S698" i="1"/>
  <c r="S582" i="1"/>
  <c r="S530" i="1"/>
  <c r="S522" i="1"/>
  <c r="S767" i="1"/>
  <c r="S755" i="1"/>
  <c r="S641" i="1"/>
  <c r="S802" i="1"/>
  <c r="S794" i="1"/>
  <c r="S786" i="1"/>
  <c r="S778" i="1"/>
  <c r="S770" i="1"/>
  <c r="S762" i="1"/>
  <c r="S628" i="1"/>
  <c r="S600" i="1"/>
  <c r="S596" i="1"/>
  <c r="S592" i="1"/>
  <c r="S588" i="1"/>
  <c r="S568" i="1"/>
  <c r="S564" i="1"/>
  <c r="S700" i="1"/>
  <c r="S614" i="1"/>
  <c r="S779" i="1"/>
  <c r="S731" i="1"/>
  <c r="S673" i="1"/>
  <c r="S617" i="1"/>
  <c r="S573" i="1"/>
  <c r="S758" i="1"/>
  <c r="S750" i="1"/>
  <c r="S742" i="1"/>
  <c r="S734" i="1"/>
  <c r="S726" i="1"/>
  <c r="S718" i="1"/>
  <c r="S710" i="1"/>
  <c r="S702" i="1"/>
  <c r="S694" i="1"/>
  <c r="S690" i="1"/>
  <c r="S686" i="1"/>
  <c r="S682" i="1"/>
  <c r="S676" i="1"/>
  <c r="S672" i="1"/>
  <c r="S691" i="1"/>
  <c r="S661" i="1"/>
  <c r="S798" i="1"/>
  <c r="S766" i="1"/>
  <c r="S730" i="1"/>
  <c r="S748" i="1"/>
  <c r="S605" i="1"/>
  <c r="S549" i="1"/>
  <c r="S537" i="1"/>
  <c r="S790" i="1"/>
  <c r="S754" i="1"/>
  <c r="S722" i="1"/>
  <c r="S668" i="1"/>
  <c r="S660" i="1"/>
  <c r="S652" i="1"/>
  <c r="S644" i="1"/>
  <c r="S620" i="1"/>
  <c r="S612" i="1"/>
  <c r="S604" i="1"/>
  <c r="S580" i="1"/>
  <c r="S572" i="1"/>
  <c r="S554" i="1"/>
  <c r="S803" i="1"/>
  <c r="S529" i="1"/>
  <c r="S806" i="1"/>
  <c r="S782" i="1"/>
  <c r="S624" i="1"/>
  <c r="S544" i="1"/>
  <c r="S540" i="1"/>
  <c r="S739" i="1"/>
  <c r="S723" i="1"/>
  <c r="S715" i="1"/>
  <c r="S707" i="1"/>
  <c r="S669" i="1"/>
  <c r="S637" i="1"/>
  <c r="S633" i="1"/>
  <c r="S557" i="1"/>
  <c r="S553" i="1"/>
  <c r="S757" i="1"/>
  <c r="S753" i="1"/>
  <c r="S749" i="1"/>
  <c r="S745" i="1"/>
  <c r="S741" i="1"/>
  <c r="S697" i="1"/>
  <c r="S693" i="1"/>
  <c r="S689" i="1"/>
  <c r="S685" i="1"/>
  <c r="S679" i="1"/>
  <c r="S675" i="1"/>
  <c r="S639" i="1"/>
  <c r="S635" i="1"/>
  <c r="S555" i="1"/>
  <c r="S646" i="1"/>
  <c r="S561" i="1"/>
  <c r="S738" i="1"/>
  <c r="S714" i="1"/>
  <c r="S648" i="1"/>
  <c r="S640" i="1"/>
  <c r="S584" i="1"/>
  <c r="S576" i="1"/>
  <c r="S560" i="1"/>
  <c r="S556" i="1"/>
  <c r="S552" i="1"/>
  <c r="S520" i="1"/>
  <c r="S516" i="1"/>
  <c r="S512" i="1"/>
  <c r="S735" i="1"/>
  <c r="S727" i="1"/>
  <c r="S601" i="1"/>
  <c r="S597" i="1"/>
  <c r="S589" i="1"/>
  <c r="S585" i="1"/>
  <c r="S569" i="1"/>
  <c r="S565" i="1"/>
  <c r="S513" i="1"/>
  <c r="S737" i="1"/>
  <c r="S733" i="1"/>
  <c r="S729" i="1"/>
  <c r="S725" i="1"/>
  <c r="S721" i="1"/>
  <c r="S717" i="1"/>
  <c r="S713" i="1"/>
  <c r="S709" i="1"/>
  <c r="S705" i="1"/>
  <c r="S671" i="1"/>
  <c r="S627" i="1"/>
  <c r="S599" i="1"/>
  <c r="S595" i="1"/>
  <c r="S591" i="1"/>
  <c r="S587" i="1"/>
  <c r="S571" i="1"/>
  <c r="S567" i="1"/>
  <c r="S563" i="1"/>
  <c r="S606" i="1"/>
  <c r="S774" i="1"/>
  <c r="S656" i="1"/>
  <c r="S616" i="1"/>
  <c r="S528" i="1"/>
  <c r="S799" i="1"/>
  <c r="S775" i="1"/>
  <c r="S699" i="1"/>
  <c r="S677" i="1"/>
  <c r="S657" i="1"/>
  <c r="S613" i="1"/>
  <c r="S541" i="1"/>
  <c r="S533" i="1"/>
  <c r="S793" i="1"/>
  <c r="S777" i="1"/>
  <c r="S761" i="1"/>
  <c r="S663" i="1"/>
  <c r="S647" i="1"/>
  <c r="S615" i="1"/>
  <c r="S575" i="1"/>
  <c r="S519" i="1"/>
  <c r="S515" i="1"/>
  <c r="S511" i="1"/>
  <c r="S743" i="1"/>
  <c r="S683" i="1"/>
  <c r="S664" i="1"/>
  <c r="S632" i="1"/>
  <c r="S548" i="1"/>
  <c r="S763" i="1"/>
  <c r="S621" i="1"/>
  <c r="S609" i="1"/>
  <c r="S521" i="1"/>
  <c r="S655" i="1"/>
  <c r="S623" i="1"/>
  <c r="S531" i="1"/>
  <c r="S523" i="1"/>
  <c r="S649" i="1"/>
  <c r="S524" i="1"/>
  <c r="S795" i="1"/>
  <c r="S771" i="1"/>
  <c r="S747" i="1"/>
  <c r="S695" i="1"/>
  <c r="S653" i="1"/>
  <c r="S625" i="1"/>
  <c r="S581" i="1"/>
  <c r="S746" i="1"/>
  <c r="S706" i="1"/>
  <c r="S608" i="1"/>
  <c r="S532" i="1"/>
  <c r="S783" i="1"/>
  <c r="S751" i="1"/>
  <c r="S680" i="1"/>
  <c r="S665" i="1"/>
  <c r="S645" i="1"/>
  <c r="S577" i="1"/>
  <c r="S797" i="1"/>
  <c r="S781" i="1"/>
  <c r="S765" i="1"/>
  <c r="S667" i="1"/>
  <c r="S651" i="1"/>
  <c r="S631" i="1"/>
  <c r="S619" i="1"/>
  <c r="S559" i="1"/>
  <c r="S551" i="1"/>
  <c r="S547" i="1"/>
  <c r="S636" i="1"/>
  <c r="S787" i="1"/>
  <c r="S687" i="1"/>
  <c r="S545" i="1"/>
  <c r="S801" i="1"/>
  <c r="S785" i="1"/>
  <c r="S769" i="1"/>
  <c r="S607" i="1"/>
  <c r="S579" i="1"/>
  <c r="S535" i="1"/>
  <c r="S527" i="1"/>
  <c r="S536" i="1"/>
  <c r="S759" i="1"/>
  <c r="S525" i="1"/>
  <c r="S805" i="1"/>
  <c r="S773" i="1"/>
  <c r="S701" i="1"/>
  <c r="S603" i="1"/>
  <c r="S543" i="1"/>
  <c r="S539" i="1"/>
  <c r="S643" i="1"/>
  <c r="S611" i="1"/>
  <c r="S789" i="1"/>
  <c r="S659" i="1"/>
  <c r="S583" i="1"/>
  <c r="D14" i="18"/>
  <c r="E13" i="18"/>
  <c r="C14" i="18"/>
  <c r="C15" i="18" s="1"/>
  <c r="E6" i="18"/>
  <c r="E43" i="18"/>
  <c r="S170" i="1"/>
  <c r="S469" i="1"/>
  <c r="S465" i="1"/>
  <c r="S461" i="1"/>
  <c r="S457" i="1"/>
  <c r="S453" i="1"/>
  <c r="S449" i="1"/>
  <c r="S445" i="1"/>
  <c r="S485" i="1"/>
  <c r="S481" i="1"/>
  <c r="S477" i="1"/>
  <c r="S473" i="1"/>
  <c r="S509" i="1"/>
  <c r="S493" i="1"/>
  <c r="S441" i="1"/>
  <c r="S433" i="1"/>
  <c r="S505" i="1"/>
  <c r="S489" i="1"/>
  <c r="S425" i="1"/>
  <c r="S488" i="1"/>
  <c r="S497" i="1"/>
  <c r="S508" i="1"/>
  <c r="S504" i="1"/>
  <c r="S500" i="1"/>
  <c r="S496" i="1"/>
  <c r="S492" i="1"/>
  <c r="S480" i="1"/>
  <c r="S472" i="1"/>
  <c r="S476" i="1"/>
  <c r="S468" i="1"/>
  <c r="S464" i="1"/>
  <c r="S460" i="1"/>
  <c r="S456" i="1"/>
  <c r="S452" i="1"/>
  <c r="S448" i="1"/>
  <c r="S501" i="1"/>
  <c r="S484" i="1"/>
  <c r="S440" i="1"/>
  <c r="S436" i="1"/>
  <c r="S432" i="1"/>
  <c r="S428" i="1"/>
  <c r="S444" i="1"/>
  <c r="S487" i="1"/>
  <c r="S483" i="1"/>
  <c r="S479" i="1"/>
  <c r="S475" i="1"/>
  <c r="S507" i="1"/>
  <c r="S503" i="1"/>
  <c r="S499" i="1"/>
  <c r="S495" i="1"/>
  <c r="S491" i="1"/>
  <c r="S429" i="1"/>
  <c r="S467" i="1"/>
  <c r="S459" i="1"/>
  <c r="S451" i="1"/>
  <c r="S447" i="1"/>
  <c r="S443" i="1"/>
  <c r="S439" i="1"/>
  <c r="S442" i="1"/>
  <c r="S74" i="1"/>
  <c r="S437" i="1"/>
  <c r="S431" i="1"/>
  <c r="S486" i="1"/>
  <c r="S482" i="1"/>
  <c r="S478" i="1"/>
  <c r="S474" i="1"/>
  <c r="S446" i="1"/>
  <c r="S427" i="1"/>
  <c r="S506" i="1"/>
  <c r="S502" i="1"/>
  <c r="S498" i="1"/>
  <c r="S494" i="1"/>
  <c r="S490" i="1"/>
  <c r="S438" i="1"/>
  <c r="S434" i="1"/>
  <c r="S430" i="1"/>
  <c r="S426" i="1"/>
  <c r="S463" i="1"/>
  <c r="S466" i="1"/>
  <c r="S450" i="1"/>
  <c r="S381" i="1"/>
  <c r="S380" i="1"/>
  <c r="S379" i="1"/>
  <c r="S455" i="1"/>
  <c r="S462" i="1"/>
  <c r="S185" i="1"/>
  <c r="S79" i="1"/>
  <c r="S373" i="1"/>
  <c r="S70" i="1"/>
  <c r="S371" i="1"/>
  <c r="S424" i="1"/>
  <c r="S423" i="1"/>
  <c r="S422" i="1"/>
  <c r="S417" i="1"/>
  <c r="S419" i="1"/>
  <c r="F117" i="18" s="1"/>
  <c r="S418" i="1"/>
  <c r="S416" i="1"/>
  <c r="S415" i="1"/>
  <c r="S76" i="1"/>
  <c r="S471" i="1"/>
  <c r="S435" i="1"/>
  <c r="S470" i="1"/>
  <c r="S454" i="1"/>
  <c r="S383" i="1"/>
  <c r="S386" i="1"/>
  <c r="S168" i="1"/>
  <c r="S382" i="1"/>
  <c r="S162" i="1"/>
  <c r="S159" i="1"/>
  <c r="S73" i="1"/>
  <c r="S150" i="1"/>
  <c r="S71" i="1"/>
  <c r="S372" i="1"/>
  <c r="S458" i="1"/>
  <c r="S370" i="1"/>
  <c r="S77" i="1"/>
  <c r="S165" i="1"/>
  <c r="S420" i="1"/>
  <c r="S384" i="1"/>
  <c r="S405" i="1"/>
  <c r="S395" i="1"/>
  <c r="S412" i="1"/>
  <c r="S376" i="1"/>
  <c r="S387" i="1"/>
  <c r="S394" i="1"/>
  <c r="S84" i="1"/>
  <c r="S403" i="1"/>
  <c r="S414" i="1"/>
  <c r="S82" i="1"/>
  <c r="S388" i="1"/>
  <c r="S393" i="1"/>
  <c r="S400" i="1"/>
  <c r="S397" i="1"/>
  <c r="S399" i="1"/>
  <c r="S392" i="1"/>
  <c r="S411" i="1"/>
  <c r="S389" i="1"/>
  <c r="S396" i="1"/>
  <c r="S421" i="1"/>
  <c r="S375" i="1"/>
  <c r="S378" i="1"/>
  <c r="S391" i="1"/>
  <c r="S385" i="1"/>
  <c r="S410" i="1"/>
  <c r="S88" i="1"/>
  <c r="S408" i="1"/>
  <c r="S377" i="1"/>
  <c r="S409" i="1"/>
  <c r="S413" i="1"/>
  <c r="S398" i="1"/>
  <c r="S402" i="1"/>
  <c r="S374" i="1"/>
  <c r="S401" i="1"/>
  <c r="S390" i="1"/>
  <c r="S404" i="1"/>
  <c r="S407" i="1"/>
  <c r="S406" i="1"/>
  <c r="S187" i="1"/>
  <c r="S80" i="1"/>
  <c r="S86" i="1"/>
  <c r="E29" i="18"/>
  <c r="E21" i="18"/>
  <c r="E37" i="18"/>
  <c r="E28" i="18"/>
  <c r="E20" i="18"/>
  <c r="E36" i="18"/>
  <c r="E30" i="18"/>
  <c r="E22" i="18"/>
  <c r="E48" i="18"/>
  <c r="E11" i="18"/>
  <c r="E9" i="18"/>
  <c r="E8" i="18"/>
  <c r="E12" i="18"/>
  <c r="E5" i="18"/>
  <c r="E7" i="18"/>
  <c r="E10" i="18"/>
  <c r="E93" i="18"/>
  <c r="E105" i="18"/>
  <c r="E96" i="18"/>
  <c r="C112" i="18"/>
  <c r="C113" i="18" s="1"/>
  <c r="E108" i="18"/>
  <c r="D112" i="18"/>
  <c r="C100" i="18"/>
  <c r="C101" i="18" s="1"/>
  <c r="D100" i="18"/>
  <c r="E98" i="18"/>
  <c r="E97" i="18"/>
  <c r="E109" i="18"/>
  <c r="E107" i="18"/>
  <c r="E104" i="18"/>
  <c r="E110" i="18"/>
  <c r="E92" i="18"/>
  <c r="E95" i="18"/>
  <c r="E111" i="18"/>
  <c r="E99" i="18"/>
  <c r="E94" i="18"/>
  <c r="E106" i="18"/>
  <c r="S68" i="1"/>
  <c r="S65" i="1"/>
  <c r="S64" i="1"/>
  <c r="S67" i="1"/>
  <c r="S63" i="1"/>
  <c r="S61" i="1"/>
  <c r="S60" i="1"/>
  <c r="S56" i="1"/>
  <c r="S58" i="1"/>
  <c r="S54" i="1"/>
  <c r="S59" i="1"/>
  <c r="S53" i="1"/>
  <c r="S55" i="1"/>
  <c r="S52" i="1"/>
  <c r="S46" i="1"/>
  <c r="S48" i="1"/>
  <c r="S47" i="1"/>
  <c r="S49" i="1"/>
  <c r="S50" i="1"/>
  <c r="S41" i="1"/>
  <c r="S42" i="1"/>
  <c r="S43" i="1"/>
  <c r="S35" i="1"/>
  <c r="S33" i="1"/>
  <c r="S36" i="1"/>
  <c r="S40" i="1"/>
  <c r="S38" i="1"/>
  <c r="S37" i="1"/>
  <c r="S34" i="1"/>
  <c r="S44" i="1"/>
  <c r="S335" i="1"/>
  <c r="S66" i="1"/>
  <c r="S184" i="1"/>
  <c r="S172" i="1"/>
  <c r="S57" i="1"/>
  <c r="S51" i="1"/>
  <c r="S69" i="1"/>
  <c r="S62" i="1"/>
  <c r="S319" i="1"/>
  <c r="S155" i="1"/>
  <c r="S309" i="1"/>
  <c r="S356" i="1"/>
  <c r="S27" i="1"/>
  <c r="S15" i="1"/>
  <c r="S263" i="1"/>
  <c r="S251" i="1"/>
  <c r="S111" i="1"/>
  <c r="S347" i="1"/>
  <c r="S308" i="1"/>
  <c r="S120" i="1"/>
  <c r="S115" i="1"/>
  <c r="S98" i="1"/>
  <c r="S89" i="1"/>
  <c r="S138" i="1"/>
  <c r="S107" i="1"/>
  <c r="S99" i="1"/>
  <c r="S363" i="1"/>
  <c r="S333" i="1"/>
  <c r="S26" i="1"/>
  <c r="S306" i="1"/>
  <c r="S258" i="1"/>
  <c r="S246" i="1"/>
  <c r="S239" i="1"/>
  <c r="S123" i="1"/>
  <c r="S355" i="1"/>
  <c r="S322" i="1"/>
  <c r="S164" i="1"/>
  <c r="S149" i="1"/>
  <c r="S133" i="1"/>
  <c r="S114" i="1"/>
  <c r="S127" i="1"/>
  <c r="S102" i="1"/>
  <c r="S94" i="1"/>
  <c r="S110" i="1"/>
  <c r="S350" i="1"/>
  <c r="S87" i="1"/>
  <c r="S14" i="1"/>
  <c r="S119" i="1"/>
  <c r="S346" i="1"/>
  <c r="S90" i="1"/>
  <c r="S366" i="1"/>
  <c r="S358" i="1"/>
  <c r="S354" i="1"/>
  <c r="S341" i="1"/>
  <c r="S310" i="1"/>
  <c r="S317" i="1"/>
  <c r="S328" i="1"/>
  <c r="S192" i="1"/>
  <c r="S21" i="1"/>
  <c r="S13" i="1"/>
  <c r="S5" i="1"/>
  <c r="S144" i="1"/>
  <c r="S140" i="1"/>
  <c r="S136" i="1"/>
  <c r="S132" i="1"/>
  <c r="S128" i="1"/>
  <c r="S105" i="1"/>
  <c r="S349" i="1"/>
  <c r="S345" i="1"/>
  <c r="S331" i="1"/>
  <c r="S125" i="1"/>
  <c r="S179" i="1"/>
  <c r="S342" i="1"/>
  <c r="S324" i="1"/>
  <c r="S29" i="1"/>
  <c r="S25" i="1"/>
  <c r="S9" i="1"/>
  <c r="S178" i="1"/>
  <c r="S174" i="1"/>
  <c r="S157" i="1"/>
  <c r="S321" i="1"/>
  <c r="S169" i="1"/>
  <c r="S249" i="1"/>
  <c r="S238" i="1"/>
  <c r="S109" i="1"/>
  <c r="S368" i="1"/>
  <c r="S334" i="1"/>
  <c r="S81" i="1"/>
  <c r="S23" i="1"/>
  <c r="S78" i="1"/>
  <c r="S30" i="1"/>
  <c r="S182" i="1"/>
  <c r="S148" i="1"/>
  <c r="S288" i="1"/>
  <c r="S96" i="1"/>
  <c r="S151" i="1"/>
  <c r="S311" i="1"/>
  <c r="S286" i="1"/>
  <c r="S130" i="1"/>
  <c r="S243" i="1"/>
  <c r="S124" i="1"/>
  <c r="S103" i="1"/>
  <c r="S325" i="1"/>
  <c r="S12" i="1"/>
  <c r="S287" i="1"/>
  <c r="S139" i="1"/>
  <c r="S135" i="1"/>
  <c r="S131" i="1"/>
  <c r="S289" i="1"/>
  <c r="S332" i="1"/>
  <c r="S85" i="1"/>
  <c r="S266" i="1"/>
  <c r="S261" i="1"/>
  <c r="S122" i="1"/>
  <c r="S364" i="1"/>
  <c r="S360" i="1"/>
  <c r="S339" i="1"/>
  <c r="S323" i="1"/>
  <c r="S196" i="1"/>
  <c r="S19" i="1"/>
  <c r="S7" i="1"/>
  <c r="S282" i="1"/>
  <c r="S313" i="1"/>
  <c r="S134" i="1"/>
  <c r="S117" i="1"/>
  <c r="S113" i="1"/>
  <c r="S31" i="1"/>
  <c r="S11" i="1"/>
  <c r="S176" i="1"/>
  <c r="S255" i="1"/>
  <c r="S343" i="1"/>
  <c r="S329" i="1"/>
  <c r="S318" i="1"/>
  <c r="S145" i="1"/>
  <c r="S290" i="1"/>
  <c r="S312" i="1"/>
  <c r="S250" i="1"/>
  <c r="S93" i="1"/>
  <c r="S365" i="1"/>
  <c r="S340" i="1"/>
  <c r="S16" i="1"/>
  <c r="S177" i="1"/>
  <c r="S152" i="1"/>
  <c r="S307" i="1"/>
  <c r="S281" i="1"/>
  <c r="S257" i="1"/>
  <c r="S253" i="1"/>
  <c r="S236" i="1"/>
  <c r="S95" i="1"/>
  <c r="S91" i="1"/>
  <c r="S359" i="1"/>
  <c r="S22" i="1"/>
  <c r="S158" i="1"/>
  <c r="S137" i="1"/>
  <c r="S262" i="1"/>
  <c r="S235" i="1"/>
  <c r="S126" i="1"/>
  <c r="S101" i="1"/>
  <c r="S357" i="1"/>
  <c r="S330" i="1"/>
  <c r="S83" i="1"/>
  <c r="S28" i="1"/>
  <c r="S24" i="1"/>
  <c r="S4" i="1"/>
  <c r="S161" i="1"/>
  <c r="S17" i="1"/>
  <c r="S153" i="1"/>
  <c r="S351" i="1"/>
  <c r="S154" i="1"/>
  <c r="S315" i="1"/>
  <c r="S141" i="1"/>
  <c r="S129" i="1"/>
  <c r="S369" i="1"/>
  <c r="S181" i="1"/>
  <c r="S173" i="1"/>
  <c r="S265" i="1"/>
  <c r="S304" i="1"/>
  <c r="S259" i="1"/>
  <c r="S247" i="1"/>
  <c r="S18" i="1"/>
  <c r="S272" i="1"/>
  <c r="S254" i="1"/>
  <c r="S242" i="1"/>
  <c r="S97" i="1"/>
  <c r="S72" i="1"/>
  <c r="S143" i="1"/>
  <c r="S291" i="1"/>
  <c r="S271" i="1"/>
  <c r="S264" i="1"/>
  <c r="S260" i="1"/>
  <c r="S256" i="1"/>
  <c r="S252" i="1"/>
  <c r="S248" i="1"/>
  <c r="S244" i="1"/>
  <c r="S241" i="1"/>
  <c r="S237" i="1"/>
  <c r="S121" i="1"/>
  <c r="S112" i="1"/>
  <c r="S108" i="1"/>
  <c r="S314" i="1"/>
  <c r="S326" i="1"/>
  <c r="S180" i="1"/>
  <c r="S204" i="1"/>
  <c r="S156" i="1"/>
  <c r="S316" i="1"/>
  <c r="S348" i="1"/>
  <c r="S245" i="1"/>
  <c r="S175" i="1"/>
  <c r="S353" i="1"/>
  <c r="S327" i="1"/>
  <c r="S160" i="1"/>
  <c r="S183" i="1"/>
  <c r="S147" i="1"/>
  <c r="S344" i="1"/>
  <c r="S240" i="1"/>
  <c r="S361" i="1"/>
  <c r="S336" i="1"/>
  <c r="S320" i="1"/>
  <c r="S20" i="1"/>
  <c r="S8" i="1"/>
  <c r="S305" i="1"/>
  <c r="S163" i="1"/>
  <c r="S39" i="1"/>
  <c r="S92" i="1"/>
  <c r="S100" i="1"/>
  <c r="S198" i="1"/>
  <c r="S202" i="1"/>
  <c r="S194" i="1"/>
  <c r="S293" i="1"/>
  <c r="S190" i="1"/>
  <c r="S296" i="1"/>
  <c r="S337" i="1"/>
  <c r="S201" i="1"/>
  <c r="S75" i="1"/>
  <c r="S292" i="1"/>
  <c r="S45" i="1"/>
  <c r="S116" i="1"/>
  <c r="S362" i="1"/>
  <c r="S300" i="1"/>
  <c r="S283" i="1"/>
  <c r="S367" i="1"/>
  <c r="S221" i="1"/>
  <c r="S338" i="1"/>
  <c r="S267" i="1"/>
  <c r="S233" i="1"/>
  <c r="S205" i="1"/>
  <c r="S303" i="1"/>
  <c r="S166" i="1"/>
  <c r="S297" i="1"/>
  <c r="S298" i="1"/>
  <c r="S209" i="1"/>
  <c r="S142" i="1"/>
  <c r="S10" i="1"/>
  <c r="S213" i="1"/>
  <c r="S225" i="1"/>
  <c r="S295" i="1"/>
  <c r="S301" i="1"/>
  <c r="S302" i="1"/>
  <c r="S275" i="1"/>
  <c r="S146" i="1"/>
  <c r="S352" i="1"/>
  <c r="S217" i="1"/>
  <c r="S229" i="1"/>
  <c r="S299" i="1"/>
  <c r="S279" i="1"/>
  <c r="S106" i="1"/>
  <c r="S210" i="1"/>
  <c r="S212" i="1"/>
  <c r="S278" i="1"/>
  <c r="S276" i="1"/>
  <c r="S218" i="1"/>
  <c r="S208" i="1"/>
  <c r="S226" i="1"/>
  <c r="S270" i="1"/>
  <c r="S6" i="1"/>
  <c r="S214" i="1"/>
  <c r="S230" i="1"/>
  <c r="S220" i="1"/>
  <c r="S216" i="1"/>
  <c r="S284" i="1"/>
  <c r="S234" i="1"/>
  <c r="S224" i="1"/>
  <c r="S228" i="1"/>
  <c r="S206" i="1"/>
  <c r="S268" i="1"/>
  <c r="S294" i="1"/>
  <c r="S188" i="1"/>
  <c r="S222" i="1"/>
  <c r="S232" i="1"/>
  <c r="S274" i="1"/>
  <c r="S280" i="1"/>
  <c r="S32" i="1"/>
  <c r="S118" i="1"/>
  <c r="S200" i="1"/>
  <c r="S211" i="1"/>
  <c r="S207" i="1"/>
  <c r="S273" i="1"/>
  <c r="S191" i="1"/>
  <c r="S193" i="1"/>
  <c r="S285" i="1"/>
  <c r="S104" i="1"/>
  <c r="S227" i="1"/>
  <c r="S186" i="1"/>
  <c r="S219" i="1"/>
  <c r="S199" i="1"/>
  <c r="S171" i="1"/>
  <c r="S189" i="1"/>
  <c r="S231" i="1"/>
  <c r="S167" i="1"/>
  <c r="S197" i="1"/>
  <c r="S269" i="1"/>
  <c r="S203" i="1"/>
  <c r="S215" i="1"/>
  <c r="S195" i="1"/>
  <c r="S223" i="1"/>
  <c r="S277" i="1"/>
  <c r="C52" i="18"/>
  <c r="D31" i="18"/>
  <c r="C31" i="18"/>
  <c r="D23" i="18"/>
  <c r="D52" i="18"/>
  <c r="C23" i="18"/>
  <c r="C38" i="18"/>
  <c r="D38" i="18"/>
  <c r="T3" i="1"/>
  <c r="K279" i="18" l="1"/>
  <c r="K228" i="18"/>
  <c r="L228" i="18" s="1"/>
  <c r="K240" i="18"/>
  <c r="L240" i="18" s="1"/>
  <c r="K216" i="18"/>
  <c r="F192" i="18"/>
  <c r="F191" i="18"/>
  <c r="F186" i="18"/>
  <c r="F190" i="18"/>
  <c r="E193" i="18"/>
  <c r="F185" i="18"/>
  <c r="F187" i="18"/>
  <c r="F188" i="18"/>
  <c r="F47" i="18"/>
  <c r="F178" i="18"/>
  <c r="F173" i="18"/>
  <c r="F175" i="18"/>
  <c r="F174" i="18"/>
  <c r="F171" i="18"/>
  <c r="F177" i="18"/>
  <c r="E179" i="18"/>
  <c r="F176" i="18"/>
  <c r="F172" i="18"/>
  <c r="F161" i="18"/>
  <c r="F45" i="18"/>
  <c r="T880" i="1"/>
  <c r="T848" i="1"/>
  <c r="T858" i="1"/>
  <c r="T879" i="1"/>
  <c r="T888" i="1"/>
  <c r="T894" i="1"/>
  <c r="G189" i="18" s="1"/>
  <c r="T830" i="1"/>
  <c r="T860" i="1"/>
  <c r="T842" i="1"/>
  <c r="T876" i="1"/>
  <c r="T889" i="1"/>
  <c r="T906" i="1"/>
  <c r="T826" i="1"/>
  <c r="T881" i="1"/>
  <c r="T916" i="1"/>
  <c r="T908" i="1"/>
  <c r="T900" i="1"/>
  <c r="T867" i="1"/>
  <c r="T884" i="1"/>
  <c r="T896" i="1"/>
  <c r="T910" i="1"/>
  <c r="T873" i="1"/>
  <c r="T898" i="1"/>
  <c r="T912" i="1"/>
  <c r="T853" i="1"/>
  <c r="T886" i="1"/>
  <c r="T902" i="1"/>
  <c r="T904" i="1"/>
  <c r="T823" i="1"/>
  <c r="T915" i="1"/>
  <c r="T892" i="1"/>
  <c r="T917" i="1"/>
  <c r="T875" i="1"/>
  <c r="T918" i="1"/>
  <c r="T845" i="1"/>
  <c r="T870" i="1"/>
  <c r="T855" i="1"/>
  <c r="T836" i="1"/>
  <c r="T866" i="1"/>
  <c r="T834" i="1"/>
  <c r="T837" i="1"/>
  <c r="T833" i="1"/>
  <c r="T882" i="1"/>
  <c r="T827" i="1"/>
  <c r="T861" i="1"/>
  <c r="T835" i="1"/>
  <c r="T831" i="1"/>
  <c r="T829" i="1"/>
  <c r="T914" i="1"/>
  <c r="T877" i="1"/>
  <c r="T869" i="1"/>
  <c r="T874" i="1"/>
  <c r="T840" i="1"/>
  <c r="T878" i="1"/>
  <c r="T822" i="1"/>
  <c r="T872" i="1"/>
  <c r="T857" i="1"/>
  <c r="T850" i="1"/>
  <c r="T854" i="1"/>
  <c r="T825" i="1"/>
  <c r="T863" i="1"/>
  <c r="T851" i="1"/>
  <c r="T807" i="1"/>
  <c r="T859" i="1"/>
  <c r="T846" i="1"/>
  <c r="T844" i="1"/>
  <c r="T871" i="1"/>
  <c r="T909" i="1"/>
  <c r="T883" i="1"/>
  <c r="T843" i="1"/>
  <c r="T868" i="1"/>
  <c r="T852" i="1"/>
  <c r="T901" i="1"/>
  <c r="T911" i="1"/>
  <c r="T895" i="1"/>
  <c r="T856" i="1"/>
  <c r="T838" i="1"/>
  <c r="T824" i="1"/>
  <c r="T899" i="1"/>
  <c r="T832" i="1"/>
  <c r="T864" i="1"/>
  <c r="T819" i="1"/>
  <c r="T839" i="1"/>
  <c r="T828" i="1"/>
  <c r="T897" i="1"/>
  <c r="T893" i="1"/>
  <c r="T890" i="1"/>
  <c r="T887" i="1"/>
  <c r="T865" i="1"/>
  <c r="T903" i="1"/>
  <c r="T885" i="1"/>
  <c r="T849" i="1"/>
  <c r="T815" i="1"/>
  <c r="T820" i="1"/>
  <c r="T817" i="1"/>
  <c r="T808" i="1"/>
  <c r="T905" i="1"/>
  <c r="T862" i="1"/>
  <c r="T907" i="1"/>
  <c r="T847" i="1"/>
  <c r="T814" i="1"/>
  <c r="T813" i="1"/>
  <c r="T812" i="1"/>
  <c r="T811" i="1"/>
  <c r="T810" i="1"/>
  <c r="T809" i="1"/>
  <c r="T913" i="1"/>
  <c r="T841" i="1"/>
  <c r="T891" i="1"/>
  <c r="T818" i="1"/>
  <c r="T821" i="1"/>
  <c r="T816" i="1"/>
  <c r="F157" i="18"/>
  <c r="F164" i="18"/>
  <c r="F162" i="18"/>
  <c r="F158" i="18"/>
  <c r="F159" i="18"/>
  <c r="E165" i="18"/>
  <c r="F163" i="18"/>
  <c r="F160" i="18"/>
  <c r="F44" i="18"/>
  <c r="F133" i="18"/>
  <c r="F144" i="18"/>
  <c r="F120" i="18"/>
  <c r="F123" i="18"/>
  <c r="F121" i="18"/>
  <c r="F136" i="18"/>
  <c r="F150" i="18"/>
  <c r="F122" i="18"/>
  <c r="F132" i="18"/>
  <c r="F131" i="18"/>
  <c r="F147" i="18"/>
  <c r="F148" i="18"/>
  <c r="F130" i="18"/>
  <c r="F135" i="18"/>
  <c r="F149" i="18"/>
  <c r="C125" i="18"/>
  <c r="C197" i="18" s="1"/>
  <c r="E137" i="18"/>
  <c r="F145" i="18"/>
  <c r="F118" i="18"/>
  <c r="E124" i="18"/>
  <c r="F116" i="18"/>
  <c r="F119" i="18"/>
  <c r="F129" i="18"/>
  <c r="F134" i="18"/>
  <c r="E151" i="18"/>
  <c r="F143" i="18"/>
  <c r="F146" i="18"/>
  <c r="F50" i="18"/>
  <c r="F46" i="18"/>
  <c r="F49" i="18"/>
  <c r="T748" i="1"/>
  <c r="T800" i="1"/>
  <c r="T792" i="1"/>
  <c r="T784" i="1"/>
  <c r="T776" i="1"/>
  <c r="T768" i="1"/>
  <c r="T752" i="1"/>
  <c r="T736" i="1"/>
  <c r="T732" i="1"/>
  <c r="T728" i="1"/>
  <c r="T724" i="1"/>
  <c r="T720" i="1"/>
  <c r="T716" i="1"/>
  <c r="T712" i="1"/>
  <c r="T708" i="1"/>
  <c r="T796" i="1"/>
  <c r="T764" i="1"/>
  <c r="T760" i="1"/>
  <c r="T744" i="1"/>
  <c r="T740" i="1"/>
  <c r="T804" i="1"/>
  <c r="T772" i="1"/>
  <c r="T700" i="1"/>
  <c r="T696" i="1"/>
  <c r="T692" i="1"/>
  <c r="T688" i="1"/>
  <c r="T684" i="1"/>
  <c r="T681" i="1"/>
  <c r="T678" i="1"/>
  <c r="T674" i="1"/>
  <c r="T670" i="1"/>
  <c r="T780" i="1"/>
  <c r="T704" i="1"/>
  <c r="T666" i="1"/>
  <c r="T662" i="1"/>
  <c r="T658" i="1"/>
  <c r="T654" i="1"/>
  <c r="T650" i="1"/>
  <c r="T646" i="1"/>
  <c r="T642" i="1"/>
  <c r="T638" i="1"/>
  <c r="T634" i="1"/>
  <c r="T630" i="1"/>
  <c r="T626" i="1"/>
  <c r="T622" i="1"/>
  <c r="T618" i="1"/>
  <c r="T614" i="1"/>
  <c r="T610" i="1"/>
  <c r="T606" i="1"/>
  <c r="T602" i="1"/>
  <c r="T598" i="1"/>
  <c r="T594" i="1"/>
  <c r="T590" i="1"/>
  <c r="T586" i="1"/>
  <c r="T574" i="1"/>
  <c r="T570" i="1"/>
  <c r="T788" i="1"/>
  <c r="T578" i="1"/>
  <c r="T534" i="1"/>
  <c r="T530" i="1"/>
  <c r="T803" i="1"/>
  <c r="T791" i="1"/>
  <c r="T779" i="1"/>
  <c r="T756" i="1"/>
  <c r="T582" i="1"/>
  <c r="T550" i="1"/>
  <c r="T546" i="1"/>
  <c r="T566" i="1"/>
  <c r="T558" i="1"/>
  <c r="T767" i="1"/>
  <c r="T529" i="1"/>
  <c r="T806" i="1"/>
  <c r="T802" i="1"/>
  <c r="T798" i="1"/>
  <c r="T794" i="1"/>
  <c r="T790" i="1"/>
  <c r="T786" i="1"/>
  <c r="T782" i="1"/>
  <c r="T778" i="1"/>
  <c r="T774" i="1"/>
  <c r="T770" i="1"/>
  <c r="T766" i="1"/>
  <c r="T762" i="1"/>
  <c r="T538" i="1"/>
  <c r="T526" i="1"/>
  <c r="T518" i="1"/>
  <c r="T510" i="1"/>
  <c r="T691" i="1"/>
  <c r="T683" i="1"/>
  <c r="T673" i="1"/>
  <c r="T549" i="1"/>
  <c r="T698" i="1"/>
  <c r="T554" i="1"/>
  <c r="T542" i="1"/>
  <c r="T514" i="1"/>
  <c r="T661" i="1"/>
  <c r="T629" i="1"/>
  <c r="T605" i="1"/>
  <c r="T573" i="1"/>
  <c r="T561" i="1"/>
  <c r="T664" i="1"/>
  <c r="T648" i="1"/>
  <c r="T562" i="1"/>
  <c r="T743" i="1"/>
  <c r="T719" i="1"/>
  <c r="T703" i="1"/>
  <c r="T641" i="1"/>
  <c r="T517" i="1"/>
  <c r="T754" i="1"/>
  <c r="T746" i="1"/>
  <c r="T738" i="1"/>
  <c r="T730" i="1"/>
  <c r="T722" i="1"/>
  <c r="T714" i="1"/>
  <c r="T706" i="1"/>
  <c r="T694" i="1"/>
  <c r="T690" i="1"/>
  <c r="T686" i="1"/>
  <c r="T682" i="1"/>
  <c r="T676" i="1"/>
  <c r="T672" i="1"/>
  <c r="T660" i="1"/>
  <c r="T644" i="1"/>
  <c r="T616" i="1"/>
  <c r="T612" i="1"/>
  <c r="T548" i="1"/>
  <c r="T711" i="1"/>
  <c r="T617" i="1"/>
  <c r="T758" i="1"/>
  <c r="T726" i="1"/>
  <c r="T668" i="1"/>
  <c r="T652" i="1"/>
  <c r="T522" i="1"/>
  <c r="T750" i="1"/>
  <c r="T718" i="1"/>
  <c r="T581" i="1"/>
  <c r="T734" i="1"/>
  <c r="T656" i="1"/>
  <c r="T604" i="1"/>
  <c r="T544" i="1"/>
  <c r="T540" i="1"/>
  <c r="T524" i="1"/>
  <c r="T520" i="1"/>
  <c r="T516" i="1"/>
  <c r="T512" i="1"/>
  <c r="T759" i="1"/>
  <c r="T751" i="1"/>
  <c r="T747" i="1"/>
  <c r="T739" i="1"/>
  <c r="T735" i="1"/>
  <c r="T727" i="1"/>
  <c r="T723" i="1"/>
  <c r="T715" i="1"/>
  <c r="T707" i="1"/>
  <c r="T665" i="1"/>
  <c r="T657" i="1"/>
  <c r="T653" i="1"/>
  <c r="T645" i="1"/>
  <c r="T637" i="1"/>
  <c r="T633" i="1"/>
  <c r="T625" i="1"/>
  <c r="T621" i="1"/>
  <c r="T613" i="1"/>
  <c r="T609" i="1"/>
  <c r="T601" i="1"/>
  <c r="T597" i="1"/>
  <c r="T589" i="1"/>
  <c r="T585" i="1"/>
  <c r="T577" i="1"/>
  <c r="T569" i="1"/>
  <c r="T565" i="1"/>
  <c r="T557" i="1"/>
  <c r="T553" i="1"/>
  <c r="T545" i="1"/>
  <c r="T541" i="1"/>
  <c r="T525" i="1"/>
  <c r="T513" i="1"/>
  <c r="T757" i="1"/>
  <c r="T753" i="1"/>
  <c r="T749" i="1"/>
  <c r="T745" i="1"/>
  <c r="T741" i="1"/>
  <c r="T737" i="1"/>
  <c r="T733" i="1"/>
  <c r="T729" i="1"/>
  <c r="T725" i="1"/>
  <c r="T721" i="1"/>
  <c r="T717" i="1"/>
  <c r="T713" i="1"/>
  <c r="T709" i="1"/>
  <c r="T705" i="1"/>
  <c r="T701" i="1"/>
  <c r="T667" i="1"/>
  <c r="T663" i="1"/>
  <c r="T659" i="1"/>
  <c r="T655" i="1"/>
  <c r="T651" i="1"/>
  <c r="T647" i="1"/>
  <c r="T643" i="1"/>
  <c r="T639" i="1"/>
  <c r="T635" i="1"/>
  <c r="T631" i="1"/>
  <c r="T627" i="1"/>
  <c r="T623" i="1"/>
  <c r="T619" i="1"/>
  <c r="T615" i="1"/>
  <c r="T611" i="1"/>
  <c r="T607" i="1"/>
  <c r="T603" i="1"/>
  <c r="T599" i="1"/>
  <c r="T595" i="1"/>
  <c r="T591" i="1"/>
  <c r="T587" i="1"/>
  <c r="T583" i="1"/>
  <c r="T579" i="1"/>
  <c r="T575" i="1"/>
  <c r="T571" i="1"/>
  <c r="T567" i="1"/>
  <c r="T563" i="1"/>
  <c r="T559" i="1"/>
  <c r="T555" i="1"/>
  <c r="T731" i="1"/>
  <c r="T742" i="1"/>
  <c r="T636" i="1"/>
  <c r="T632" i="1"/>
  <c r="T628" i="1"/>
  <c r="T608" i="1"/>
  <c r="T532" i="1"/>
  <c r="T528" i="1"/>
  <c r="T799" i="1"/>
  <c r="T795" i="1"/>
  <c r="T787" i="1"/>
  <c r="T783" i="1"/>
  <c r="T775" i="1"/>
  <c r="T771" i="1"/>
  <c r="T763" i="1"/>
  <c r="T533" i="1"/>
  <c r="T805" i="1"/>
  <c r="T801" i="1"/>
  <c r="T797" i="1"/>
  <c r="T793" i="1"/>
  <c r="T789" i="1"/>
  <c r="T785" i="1"/>
  <c r="T781" i="1"/>
  <c r="T777" i="1"/>
  <c r="T773" i="1"/>
  <c r="T769" i="1"/>
  <c r="T765" i="1"/>
  <c r="T761" i="1"/>
  <c r="T551" i="1"/>
  <c r="T649" i="1"/>
  <c r="T593" i="1"/>
  <c r="T592" i="1"/>
  <c r="T572" i="1"/>
  <c r="T556" i="1"/>
  <c r="T695" i="1"/>
  <c r="T669" i="1"/>
  <c r="T521" i="1"/>
  <c r="T685" i="1"/>
  <c r="T671" i="1"/>
  <c r="T535" i="1"/>
  <c r="T531" i="1"/>
  <c r="T527" i="1"/>
  <c r="T755" i="1"/>
  <c r="T580" i="1"/>
  <c r="T564" i="1"/>
  <c r="T693" i="1"/>
  <c r="T547" i="1"/>
  <c r="T710" i="1"/>
  <c r="T640" i="1"/>
  <c r="T576" i="1"/>
  <c r="T687" i="1"/>
  <c r="T537" i="1"/>
  <c r="T588" i="1"/>
  <c r="T584" i="1"/>
  <c r="T568" i="1"/>
  <c r="T552" i="1"/>
  <c r="T536" i="1"/>
  <c r="T699" i="1"/>
  <c r="T677" i="1"/>
  <c r="T689" i="1"/>
  <c r="T675" i="1"/>
  <c r="T539" i="1"/>
  <c r="T600" i="1"/>
  <c r="T680" i="1"/>
  <c r="T679" i="1"/>
  <c r="T702" i="1"/>
  <c r="T624" i="1"/>
  <c r="T620" i="1"/>
  <c r="T596" i="1"/>
  <c r="T560" i="1"/>
  <c r="T523" i="1"/>
  <c r="T515" i="1"/>
  <c r="T697" i="1"/>
  <c r="T543" i="1"/>
  <c r="T519" i="1"/>
  <c r="T511" i="1"/>
  <c r="E14" i="18"/>
  <c r="F105" i="18"/>
  <c r="F13" i="18"/>
  <c r="F6" i="18"/>
  <c r="F43" i="18"/>
  <c r="T170" i="1"/>
  <c r="T489" i="1"/>
  <c r="T485" i="1"/>
  <c r="T481" i="1"/>
  <c r="T477" i="1"/>
  <c r="T473" i="1"/>
  <c r="T497" i="1"/>
  <c r="T445" i="1"/>
  <c r="T508" i="1"/>
  <c r="T504" i="1"/>
  <c r="T500" i="1"/>
  <c r="T496" i="1"/>
  <c r="T492" i="1"/>
  <c r="T509" i="1"/>
  <c r="T493" i="1"/>
  <c r="T465" i="1"/>
  <c r="T457" i="1"/>
  <c r="T449" i="1"/>
  <c r="T441" i="1"/>
  <c r="T437" i="1"/>
  <c r="T433" i="1"/>
  <c r="T429" i="1"/>
  <c r="T425" i="1"/>
  <c r="T488" i="1"/>
  <c r="T484" i="1"/>
  <c r="T480" i="1"/>
  <c r="T476" i="1"/>
  <c r="T501" i="1"/>
  <c r="T469" i="1"/>
  <c r="T461" i="1"/>
  <c r="T453" i="1"/>
  <c r="T505" i="1"/>
  <c r="T440" i="1"/>
  <c r="T436" i="1"/>
  <c r="T432" i="1"/>
  <c r="T428" i="1"/>
  <c r="T487" i="1"/>
  <c r="T483" i="1"/>
  <c r="T479" i="1"/>
  <c r="T475" i="1"/>
  <c r="T471" i="1"/>
  <c r="T472" i="1"/>
  <c r="T464" i="1"/>
  <c r="T456" i="1"/>
  <c r="T448" i="1"/>
  <c r="T468" i="1"/>
  <c r="T460" i="1"/>
  <c r="T452" i="1"/>
  <c r="T444" i="1"/>
  <c r="T507" i="1"/>
  <c r="T503" i="1"/>
  <c r="T499" i="1"/>
  <c r="T495" i="1"/>
  <c r="T491" i="1"/>
  <c r="T467" i="1"/>
  <c r="T463" i="1"/>
  <c r="T459" i="1"/>
  <c r="T455" i="1"/>
  <c r="T486" i="1"/>
  <c r="T482" i="1"/>
  <c r="T478" i="1"/>
  <c r="T474" i="1"/>
  <c r="T470" i="1"/>
  <c r="T466" i="1"/>
  <c r="T462" i="1"/>
  <c r="T458" i="1"/>
  <c r="T454" i="1"/>
  <c r="T450" i="1"/>
  <c r="T442" i="1"/>
  <c r="T451" i="1"/>
  <c r="T447" i="1"/>
  <c r="T439" i="1"/>
  <c r="T435" i="1"/>
  <c r="T431" i="1"/>
  <c r="T427" i="1"/>
  <c r="T370" i="1"/>
  <c r="T506" i="1"/>
  <c r="T502" i="1"/>
  <c r="T498" i="1"/>
  <c r="T494" i="1"/>
  <c r="T490" i="1"/>
  <c r="T446" i="1"/>
  <c r="T438" i="1"/>
  <c r="T434" i="1"/>
  <c r="T430" i="1"/>
  <c r="T426" i="1"/>
  <c r="T71" i="1"/>
  <c r="T443" i="1"/>
  <c r="T79" i="1"/>
  <c r="T372" i="1"/>
  <c r="T77" i="1"/>
  <c r="T373" i="1"/>
  <c r="T424" i="1"/>
  <c r="T423" i="1"/>
  <c r="T422" i="1"/>
  <c r="T381" i="1"/>
  <c r="T379" i="1"/>
  <c r="T70" i="1"/>
  <c r="T371" i="1"/>
  <c r="T382" i="1"/>
  <c r="T384" i="1"/>
  <c r="T74" i="1"/>
  <c r="T185" i="1"/>
  <c r="T417" i="1"/>
  <c r="T420" i="1"/>
  <c r="T419" i="1"/>
  <c r="G117" i="18" s="1"/>
  <c r="T418" i="1"/>
  <c r="T416" i="1"/>
  <c r="T415" i="1"/>
  <c r="T168" i="1"/>
  <c r="T76" i="1"/>
  <c r="T162" i="1"/>
  <c r="T165" i="1"/>
  <c r="T386" i="1"/>
  <c r="T380" i="1"/>
  <c r="T73" i="1"/>
  <c r="T150" i="1"/>
  <c r="T383" i="1"/>
  <c r="T159" i="1"/>
  <c r="T408" i="1"/>
  <c r="T421" i="1"/>
  <c r="T411" i="1"/>
  <c r="T412" i="1"/>
  <c r="T389" i="1"/>
  <c r="T375" i="1"/>
  <c r="T392" i="1"/>
  <c r="T84" i="1"/>
  <c r="T400" i="1"/>
  <c r="T394" i="1"/>
  <c r="T82" i="1"/>
  <c r="T377" i="1"/>
  <c r="T391" i="1"/>
  <c r="T410" i="1"/>
  <c r="T395" i="1"/>
  <c r="T393" i="1"/>
  <c r="T396" i="1"/>
  <c r="T403" i="1"/>
  <c r="T88" i="1"/>
  <c r="T388" i="1"/>
  <c r="T378" i="1"/>
  <c r="T385" i="1"/>
  <c r="T376" i="1"/>
  <c r="T404" i="1"/>
  <c r="T409" i="1"/>
  <c r="T407" i="1"/>
  <c r="T398" i="1"/>
  <c r="T80" i="1"/>
  <c r="T387" i="1"/>
  <c r="T405" i="1"/>
  <c r="T397" i="1"/>
  <c r="T413" i="1"/>
  <c r="T402" i="1"/>
  <c r="T374" i="1"/>
  <c r="T390" i="1"/>
  <c r="T399" i="1"/>
  <c r="T414" i="1"/>
  <c r="T406" i="1"/>
  <c r="T86" i="1"/>
  <c r="T401" i="1"/>
  <c r="T187" i="1"/>
  <c r="F29" i="18"/>
  <c r="F21" i="18"/>
  <c r="F37" i="18"/>
  <c r="F20" i="18"/>
  <c r="F28" i="18"/>
  <c r="F48" i="18"/>
  <c r="F36" i="18"/>
  <c r="F30" i="18"/>
  <c r="F22" i="18"/>
  <c r="F11" i="18"/>
  <c r="F9" i="18"/>
  <c r="F12" i="18"/>
  <c r="F5" i="18"/>
  <c r="F8" i="18"/>
  <c r="F7" i="18"/>
  <c r="F10" i="18"/>
  <c r="F93" i="18"/>
  <c r="F108" i="18"/>
  <c r="F96" i="18"/>
  <c r="E100" i="18"/>
  <c r="F106" i="18"/>
  <c r="F97" i="18"/>
  <c r="F99" i="18"/>
  <c r="F111" i="18"/>
  <c r="F110" i="18"/>
  <c r="F104" i="18"/>
  <c r="F94" i="18"/>
  <c r="F109" i="18"/>
  <c r="F98" i="18"/>
  <c r="F92" i="18"/>
  <c r="E112" i="18"/>
  <c r="F95" i="18"/>
  <c r="F107" i="18"/>
  <c r="T68" i="1"/>
  <c r="T65" i="1"/>
  <c r="T63" i="1"/>
  <c r="T67" i="1"/>
  <c r="T64" i="1"/>
  <c r="T60" i="1"/>
  <c r="T58" i="1"/>
  <c r="T61" i="1"/>
  <c r="T54" i="1"/>
  <c r="T53" i="1"/>
  <c r="T56" i="1"/>
  <c r="T59" i="1"/>
  <c r="T52" i="1"/>
  <c r="T55" i="1"/>
  <c r="T46" i="1"/>
  <c r="T48" i="1"/>
  <c r="T50" i="1"/>
  <c r="T47" i="1"/>
  <c r="T49" i="1"/>
  <c r="T42" i="1"/>
  <c r="T37" i="1"/>
  <c r="T36" i="1"/>
  <c r="T41" i="1"/>
  <c r="T43" i="1"/>
  <c r="T35" i="1"/>
  <c r="T33" i="1"/>
  <c r="T38" i="1"/>
  <c r="T44" i="1"/>
  <c r="T34" i="1"/>
  <c r="T40" i="1"/>
  <c r="T335" i="1"/>
  <c r="T66" i="1"/>
  <c r="T51" i="1"/>
  <c r="T69" i="1"/>
  <c r="T356" i="1"/>
  <c r="T62" i="1"/>
  <c r="T319" i="1"/>
  <c r="T15" i="1"/>
  <c r="T155" i="1"/>
  <c r="T309" i="1"/>
  <c r="T308" i="1"/>
  <c r="T138" i="1"/>
  <c r="T89" i="1"/>
  <c r="T172" i="1"/>
  <c r="T107" i="1"/>
  <c r="T263" i="1"/>
  <c r="T251" i="1"/>
  <c r="T111" i="1"/>
  <c r="T99" i="1"/>
  <c r="T184" i="1"/>
  <c r="T115" i="1"/>
  <c r="T347" i="1"/>
  <c r="T363" i="1"/>
  <c r="T355" i="1"/>
  <c r="T87" i="1"/>
  <c r="T26" i="1"/>
  <c r="T179" i="1"/>
  <c r="T289" i="1"/>
  <c r="T258" i="1"/>
  <c r="T246" i="1"/>
  <c r="T239" i="1"/>
  <c r="T57" i="1"/>
  <c r="T350" i="1"/>
  <c r="T346" i="1"/>
  <c r="T342" i="1"/>
  <c r="T27" i="1"/>
  <c r="T306" i="1"/>
  <c r="T366" i="1"/>
  <c r="T332" i="1"/>
  <c r="T328" i="1"/>
  <c r="T324" i="1"/>
  <c r="T321" i="1"/>
  <c r="T98" i="1"/>
  <c r="T14" i="1"/>
  <c r="T119" i="1"/>
  <c r="T192" i="1"/>
  <c r="T17" i="1"/>
  <c r="T13" i="1"/>
  <c r="T9" i="1"/>
  <c r="T5" i="1"/>
  <c r="T182" i="1"/>
  <c r="T174" i="1"/>
  <c r="T164" i="1"/>
  <c r="T133" i="1"/>
  <c r="T110" i="1"/>
  <c r="T102" i="1"/>
  <c r="T341" i="1"/>
  <c r="T25" i="1"/>
  <c r="T178" i="1"/>
  <c r="T157" i="1"/>
  <c r="T317" i="1"/>
  <c r="T122" i="1"/>
  <c r="T364" i="1"/>
  <c r="T339" i="1"/>
  <c r="T334" i="1"/>
  <c r="T326" i="1"/>
  <c r="T323" i="1"/>
  <c r="T23" i="1"/>
  <c r="T333" i="1"/>
  <c r="T114" i="1"/>
  <c r="T153" i="1"/>
  <c r="T292" i="1"/>
  <c r="T314" i="1"/>
  <c r="T368" i="1"/>
  <c r="T127" i="1"/>
  <c r="T90" i="1"/>
  <c r="T358" i="1"/>
  <c r="T29" i="1"/>
  <c r="T21" i="1"/>
  <c r="T148" i="1"/>
  <c r="T144" i="1"/>
  <c r="T266" i="1"/>
  <c r="T140" i="1"/>
  <c r="T132" i="1"/>
  <c r="T253" i="1"/>
  <c r="T125" i="1"/>
  <c r="T360" i="1"/>
  <c r="T196" i="1"/>
  <c r="T304" i="1"/>
  <c r="T313" i="1"/>
  <c r="T311" i="1"/>
  <c r="T30" i="1"/>
  <c r="T183" i="1"/>
  <c r="T149" i="1"/>
  <c r="T123" i="1"/>
  <c r="T288" i="1"/>
  <c r="T128" i="1"/>
  <c r="T249" i="1"/>
  <c r="T245" i="1"/>
  <c r="T117" i="1"/>
  <c r="T113" i="1"/>
  <c r="T109" i="1"/>
  <c r="T81" i="1"/>
  <c r="T180" i="1"/>
  <c r="T176" i="1"/>
  <c r="T282" i="1"/>
  <c r="T259" i="1"/>
  <c r="T240" i="1"/>
  <c r="T343" i="1"/>
  <c r="T359" i="1"/>
  <c r="T318" i="1"/>
  <c r="T28" i="1"/>
  <c r="T8" i="1"/>
  <c r="T201" i="1"/>
  <c r="T354" i="1"/>
  <c r="T310" i="1"/>
  <c r="T136" i="1"/>
  <c r="T105" i="1"/>
  <c r="T31" i="1"/>
  <c r="T7" i="1"/>
  <c r="T130" i="1"/>
  <c r="T322" i="1"/>
  <c r="T169" i="1"/>
  <c r="T19" i="1"/>
  <c r="T286" i="1"/>
  <c r="T255" i="1"/>
  <c r="T124" i="1"/>
  <c r="T103" i="1"/>
  <c r="T329" i="1"/>
  <c r="T325" i="1"/>
  <c r="T272" i="1"/>
  <c r="T141" i="1"/>
  <c r="T254" i="1"/>
  <c r="T204" i="1"/>
  <c r="T97" i="1"/>
  <c r="T336" i="1"/>
  <c r="T320" i="1"/>
  <c r="T12" i="1"/>
  <c r="T147" i="1"/>
  <c r="T271" i="1"/>
  <c r="T261" i="1"/>
  <c r="T349" i="1"/>
  <c r="T345" i="1"/>
  <c r="T331" i="1"/>
  <c r="T11" i="1"/>
  <c r="T134" i="1"/>
  <c r="T236" i="1"/>
  <c r="T22" i="1"/>
  <c r="T154" i="1"/>
  <c r="T315" i="1"/>
  <c r="T129" i="1"/>
  <c r="T242" i="1"/>
  <c r="T365" i="1"/>
  <c r="T353" i="1"/>
  <c r="T327" i="1"/>
  <c r="T72" i="1"/>
  <c r="T20" i="1"/>
  <c r="T4" i="1"/>
  <c r="T177" i="1"/>
  <c r="T94" i="1"/>
  <c r="T281" i="1"/>
  <c r="T160" i="1"/>
  <c r="T243" i="1"/>
  <c r="T78" i="1"/>
  <c r="T18" i="1"/>
  <c r="T175" i="1"/>
  <c r="T361" i="1"/>
  <c r="T83" i="1"/>
  <c r="T16" i="1"/>
  <c r="T307" i="1"/>
  <c r="T139" i="1"/>
  <c r="T348" i="1"/>
  <c r="T344" i="1"/>
  <c r="T120" i="1"/>
  <c r="T247" i="1"/>
  <c r="T91" i="1"/>
  <c r="T290" i="1"/>
  <c r="T262" i="1"/>
  <c r="T250" i="1"/>
  <c r="T235" i="1"/>
  <c r="T101" i="1"/>
  <c r="T93" i="1"/>
  <c r="T369" i="1"/>
  <c r="T181" i="1"/>
  <c r="T173" i="1"/>
  <c r="T143" i="1"/>
  <c r="T291" i="1"/>
  <c r="T287" i="1"/>
  <c r="T260" i="1"/>
  <c r="T256" i="1"/>
  <c r="T252" i="1"/>
  <c r="T248" i="1"/>
  <c r="T244" i="1"/>
  <c r="T241" i="1"/>
  <c r="T237" i="1"/>
  <c r="T95" i="1"/>
  <c r="T357" i="1"/>
  <c r="T340" i="1"/>
  <c r="T330" i="1"/>
  <c r="T126" i="1"/>
  <c r="T265" i="1"/>
  <c r="T135" i="1"/>
  <c r="T131" i="1"/>
  <c r="T112" i="1"/>
  <c r="T257" i="1"/>
  <c r="T238" i="1"/>
  <c r="T158" i="1"/>
  <c r="T137" i="1"/>
  <c r="T161" i="1"/>
  <c r="T351" i="1"/>
  <c r="T24" i="1"/>
  <c r="T152" i="1"/>
  <c r="T121" i="1"/>
  <c r="T108" i="1"/>
  <c r="T151" i="1"/>
  <c r="T145" i="1"/>
  <c r="T312" i="1"/>
  <c r="T156" i="1"/>
  <c r="T316" i="1"/>
  <c r="T264" i="1"/>
  <c r="T100" i="1"/>
  <c r="T75" i="1"/>
  <c r="T85" i="1"/>
  <c r="T32" i="1"/>
  <c r="T92" i="1"/>
  <c r="T200" i="1"/>
  <c r="T6" i="1"/>
  <c r="T337" i="1"/>
  <c r="T305" i="1"/>
  <c r="T104" i="1"/>
  <c r="T116" i="1"/>
  <c r="T45" i="1"/>
  <c r="T118" i="1"/>
  <c r="T106" i="1"/>
  <c r="T362" i="1"/>
  <c r="T198" i="1"/>
  <c r="T210" i="1"/>
  <c r="T212" i="1"/>
  <c r="T278" i="1"/>
  <c r="T283" i="1"/>
  <c r="T367" i="1"/>
  <c r="T202" i="1"/>
  <c r="T223" i="1"/>
  <c r="T227" i="1"/>
  <c r="T221" i="1"/>
  <c r="T276" i="1"/>
  <c r="T218" i="1"/>
  <c r="T211" i="1"/>
  <c r="T208" i="1"/>
  <c r="T267" i="1"/>
  <c r="T233" i="1"/>
  <c r="T167" i="1"/>
  <c r="T194" i="1"/>
  <c r="T171" i="1"/>
  <c r="T186" i="1"/>
  <c r="T197" i="1"/>
  <c r="T226" i="1"/>
  <c r="T219" i="1"/>
  <c r="T207" i="1"/>
  <c r="T205" i="1"/>
  <c r="T273" i="1"/>
  <c r="T293" i="1"/>
  <c r="T270" i="1"/>
  <c r="T191" i="1"/>
  <c r="T189" i="1"/>
  <c r="T214" i="1"/>
  <c r="T230" i="1"/>
  <c r="T220" i="1"/>
  <c r="T216" i="1"/>
  <c r="T284" i="1"/>
  <c r="T277" i="1"/>
  <c r="T209" i="1"/>
  <c r="T269" i="1"/>
  <c r="T213" i="1"/>
  <c r="T193" i="1"/>
  <c r="T190" i="1"/>
  <c r="T199" i="1"/>
  <c r="T234" i="1"/>
  <c r="T231" i="1"/>
  <c r="T224" i="1"/>
  <c r="T228" i="1"/>
  <c r="T206" i="1"/>
  <c r="T225" i="1"/>
  <c r="T268" i="1"/>
  <c r="T295" i="1"/>
  <c r="T285" i="1"/>
  <c r="T294" i="1"/>
  <c r="T275" i="1"/>
  <c r="T217" i="1"/>
  <c r="T195" i="1"/>
  <c r="T203" i="1"/>
  <c r="T222" i="1"/>
  <c r="T215" i="1"/>
  <c r="T232" i="1"/>
  <c r="T229" i="1"/>
  <c r="T274" i="1"/>
  <c r="T296" i="1"/>
  <c r="T280" i="1"/>
  <c r="T279" i="1"/>
  <c r="T96" i="1"/>
  <c r="T163" i="1"/>
  <c r="T39" i="1"/>
  <c r="T166" i="1"/>
  <c r="T298" i="1"/>
  <c r="T142" i="1"/>
  <c r="T352" i="1"/>
  <c r="T299" i="1"/>
  <c r="T297" i="1"/>
  <c r="T301" i="1"/>
  <c r="T300" i="1"/>
  <c r="T302" i="1"/>
  <c r="T146" i="1"/>
  <c r="T303" i="1"/>
  <c r="T338" i="1"/>
  <c r="T10" i="1"/>
  <c r="T188" i="1"/>
  <c r="E52" i="18"/>
  <c r="E31" i="18"/>
  <c r="E38" i="18"/>
  <c r="E23" i="18"/>
  <c r="U3" i="1"/>
  <c r="K241" i="18" l="1"/>
  <c r="G188" i="18"/>
  <c r="G190" i="18"/>
  <c r="F193" i="18"/>
  <c r="G185" i="18"/>
  <c r="G187" i="18"/>
  <c r="G192" i="18"/>
  <c r="G191" i="18"/>
  <c r="G186" i="18"/>
  <c r="G47" i="18"/>
  <c r="G172" i="18"/>
  <c r="G171" i="18"/>
  <c r="G176" i="18"/>
  <c r="G175" i="18"/>
  <c r="G174" i="18"/>
  <c r="G177" i="18"/>
  <c r="F179" i="18"/>
  <c r="G178" i="18"/>
  <c r="G173" i="18"/>
  <c r="G45" i="18"/>
  <c r="U826" i="1"/>
  <c r="U915" i="1"/>
  <c r="U838" i="1"/>
  <c r="U831" i="1"/>
  <c r="U850" i="1"/>
  <c r="U851" i="1"/>
  <c r="U817" i="1"/>
  <c r="U863" i="1"/>
  <c r="U864" i="1"/>
  <c r="U847" i="1"/>
  <c r="U857" i="1"/>
  <c r="U891" i="1"/>
  <c r="U825" i="1"/>
  <c r="U917" i="1"/>
  <c r="U843" i="1"/>
  <c r="U833" i="1"/>
  <c r="U855" i="1"/>
  <c r="U853" i="1"/>
  <c r="U842" i="1"/>
  <c r="U822" i="1"/>
  <c r="U846" i="1"/>
  <c r="U821" i="1"/>
  <c r="U835" i="1"/>
  <c r="U845" i="1"/>
  <c r="U829" i="1"/>
  <c r="U816" i="1"/>
  <c r="U895" i="1"/>
  <c r="U827" i="1"/>
  <c r="U823" i="1"/>
  <c r="U861" i="1"/>
  <c r="U820" i="1"/>
  <c r="U909" i="1"/>
  <c r="U905" i="1"/>
  <c r="U901" i="1"/>
  <c r="U897" i="1"/>
  <c r="U893" i="1"/>
  <c r="U913" i="1"/>
  <c r="U879" i="1"/>
  <c r="U890" i="1"/>
  <c r="U871" i="1"/>
  <c r="U852" i="1"/>
  <c r="U907" i="1"/>
  <c r="U859" i="1"/>
  <c r="U883" i="1"/>
  <c r="U875" i="1"/>
  <c r="U867" i="1"/>
  <c r="U862" i="1"/>
  <c r="U899" i="1"/>
  <c r="U914" i="1"/>
  <c r="U904" i="1"/>
  <c r="U889" i="1"/>
  <c r="U874" i="1"/>
  <c r="U828" i="1"/>
  <c r="U877" i="1"/>
  <c r="U837" i="1"/>
  <c r="U807" i="1"/>
  <c r="U860" i="1"/>
  <c r="U916" i="1"/>
  <c r="U911" i="1"/>
  <c r="U896" i="1"/>
  <c r="U870" i="1"/>
  <c r="U873" i="1"/>
  <c r="U869" i="1"/>
  <c r="U824" i="1"/>
  <c r="U906" i="1"/>
  <c r="U876" i="1"/>
  <c r="U834" i="1"/>
  <c r="U819" i="1"/>
  <c r="U808" i="1"/>
  <c r="U848" i="1"/>
  <c r="U811" i="1"/>
  <c r="U910" i="1"/>
  <c r="U880" i="1"/>
  <c r="U839" i="1"/>
  <c r="U887" i="1"/>
  <c r="U903" i="1"/>
  <c r="U856" i="1"/>
  <c r="U918" i="1"/>
  <c r="U900" i="1"/>
  <c r="U882" i="1"/>
  <c r="U878" i="1"/>
  <c r="U881" i="1"/>
  <c r="U854" i="1"/>
  <c r="U902" i="1"/>
  <c r="U888" i="1"/>
  <c r="U872" i="1"/>
  <c r="U815" i="1"/>
  <c r="U809" i="1"/>
  <c r="U894" i="1"/>
  <c r="H189" i="18" s="1"/>
  <c r="U844" i="1"/>
  <c r="U841" i="1"/>
  <c r="U885" i="1"/>
  <c r="U908" i="1"/>
  <c r="U886" i="1"/>
  <c r="U832" i="1"/>
  <c r="U898" i="1"/>
  <c r="U884" i="1"/>
  <c r="U868" i="1"/>
  <c r="U836" i="1"/>
  <c r="U814" i="1"/>
  <c r="U813" i="1"/>
  <c r="U865" i="1"/>
  <c r="U912" i="1"/>
  <c r="U892" i="1"/>
  <c r="U866" i="1"/>
  <c r="U849" i="1"/>
  <c r="U818" i="1"/>
  <c r="U858" i="1"/>
  <c r="U812" i="1"/>
  <c r="U840" i="1"/>
  <c r="U830" i="1"/>
  <c r="U810" i="1"/>
  <c r="G158" i="18"/>
  <c r="G157" i="18"/>
  <c r="G164" i="18"/>
  <c r="G162" i="18"/>
  <c r="F165" i="18"/>
  <c r="G163" i="18"/>
  <c r="G159" i="18"/>
  <c r="G160" i="18"/>
  <c r="G161" i="18"/>
  <c r="G44" i="18"/>
  <c r="G144" i="18"/>
  <c r="G133" i="18"/>
  <c r="G121" i="18"/>
  <c r="G134" i="18"/>
  <c r="G150" i="18"/>
  <c r="G148" i="18"/>
  <c r="G147" i="18"/>
  <c r="F124" i="18"/>
  <c r="G118" i="18"/>
  <c r="G120" i="18"/>
  <c r="G130" i="18"/>
  <c r="G131" i="18"/>
  <c r="G132" i="18"/>
  <c r="G135" i="18"/>
  <c r="G129" i="18"/>
  <c r="G149" i="18"/>
  <c r="F137" i="18"/>
  <c r="G116" i="18"/>
  <c r="G122" i="18"/>
  <c r="G123" i="18"/>
  <c r="G119" i="18"/>
  <c r="G136" i="18"/>
  <c r="G145" i="18"/>
  <c r="F151" i="18"/>
  <c r="G143" i="18"/>
  <c r="G146" i="18"/>
  <c r="G50" i="18"/>
  <c r="G46" i="18"/>
  <c r="G49" i="18"/>
  <c r="U760" i="1"/>
  <c r="U804" i="1"/>
  <c r="U796" i="1"/>
  <c r="U788" i="1"/>
  <c r="U780" i="1"/>
  <c r="U772" i="1"/>
  <c r="U764" i="1"/>
  <c r="U756" i="1"/>
  <c r="U744" i="1"/>
  <c r="U740" i="1"/>
  <c r="U748" i="1"/>
  <c r="U792" i="1"/>
  <c r="U724" i="1"/>
  <c r="U720" i="1"/>
  <c r="U704" i="1"/>
  <c r="U800" i="1"/>
  <c r="U768" i="1"/>
  <c r="U752" i="1"/>
  <c r="U728" i="1"/>
  <c r="U712" i="1"/>
  <c r="U708" i="1"/>
  <c r="U776" i="1"/>
  <c r="U736" i="1"/>
  <c r="U692" i="1"/>
  <c r="U678" i="1"/>
  <c r="U666" i="1"/>
  <c r="U662" i="1"/>
  <c r="U658" i="1"/>
  <c r="U654" i="1"/>
  <c r="U650" i="1"/>
  <c r="U646" i="1"/>
  <c r="U642" i="1"/>
  <c r="U622" i="1"/>
  <c r="U618" i="1"/>
  <c r="U614" i="1"/>
  <c r="U610" i="1"/>
  <c r="U606" i="1"/>
  <c r="U716" i="1"/>
  <c r="U696" i="1"/>
  <c r="U681" i="1"/>
  <c r="U634" i="1"/>
  <c r="U630" i="1"/>
  <c r="U626" i="1"/>
  <c r="U602" i="1"/>
  <c r="U598" i="1"/>
  <c r="U594" i="1"/>
  <c r="U590" i="1"/>
  <c r="U586" i="1"/>
  <c r="U582" i="1"/>
  <c r="U578" i="1"/>
  <c r="U574" i="1"/>
  <c r="U784" i="1"/>
  <c r="U570" i="1"/>
  <c r="U566" i="1"/>
  <c r="U562" i="1"/>
  <c r="U546" i="1"/>
  <c r="U542" i="1"/>
  <c r="U538" i="1"/>
  <c r="U518" i="1"/>
  <c r="U514" i="1"/>
  <c r="U510" i="1"/>
  <c r="U688" i="1"/>
  <c r="U674" i="1"/>
  <c r="U534" i="1"/>
  <c r="U530" i="1"/>
  <c r="U522" i="1"/>
  <c r="U803" i="1"/>
  <c r="U791" i="1"/>
  <c r="U779" i="1"/>
  <c r="H161" i="18" s="1"/>
  <c r="U554" i="1"/>
  <c r="U550" i="1"/>
  <c r="U661" i="1"/>
  <c r="U629" i="1"/>
  <c r="U593" i="1"/>
  <c r="U581" i="1"/>
  <c r="U573" i="1"/>
  <c r="U517" i="1"/>
  <c r="U734" i="1"/>
  <c r="U726" i="1"/>
  <c r="U718" i="1"/>
  <c r="U710" i="1"/>
  <c r="U702" i="1"/>
  <c r="U700" i="1"/>
  <c r="U670" i="1"/>
  <c r="U526" i="1"/>
  <c r="U767" i="1"/>
  <c r="U649" i="1"/>
  <c r="U617" i="1"/>
  <c r="U806" i="1"/>
  <c r="U802" i="1"/>
  <c r="U798" i="1"/>
  <c r="U794" i="1"/>
  <c r="U790" i="1"/>
  <c r="U786" i="1"/>
  <c r="U782" i="1"/>
  <c r="U778" i="1"/>
  <c r="U774" i="1"/>
  <c r="U770" i="1"/>
  <c r="U766" i="1"/>
  <c r="U762" i="1"/>
  <c r="U738" i="1"/>
  <c r="U730" i="1"/>
  <c r="U722" i="1"/>
  <c r="U714" i="1"/>
  <c r="U706" i="1"/>
  <c r="U638" i="1"/>
  <c r="U641" i="1"/>
  <c r="U605" i="1"/>
  <c r="U561" i="1"/>
  <c r="U694" i="1"/>
  <c r="U664" i="1"/>
  <c r="U660" i="1"/>
  <c r="U656" i="1"/>
  <c r="U652" i="1"/>
  <c r="U648" i="1"/>
  <c r="U644" i="1"/>
  <c r="U640" i="1"/>
  <c r="U636" i="1"/>
  <c r="U632" i="1"/>
  <c r="U628" i="1"/>
  <c r="U624" i="1"/>
  <c r="U620" i="1"/>
  <c r="U616" i="1"/>
  <c r="U612" i="1"/>
  <c r="U608" i="1"/>
  <c r="U604" i="1"/>
  <c r="U600" i="1"/>
  <c r="U596" i="1"/>
  <c r="U592" i="1"/>
  <c r="U588" i="1"/>
  <c r="U584" i="1"/>
  <c r="U568" i="1"/>
  <c r="U564" i="1"/>
  <c r="U732" i="1"/>
  <c r="U755" i="1"/>
  <c r="U731" i="1"/>
  <c r="U711" i="1"/>
  <c r="U673" i="1"/>
  <c r="U537" i="1"/>
  <c r="U754" i="1"/>
  <c r="U746" i="1"/>
  <c r="U698" i="1"/>
  <c r="U552" i="1"/>
  <c r="U684" i="1"/>
  <c r="U719" i="1"/>
  <c r="U742" i="1"/>
  <c r="U682" i="1"/>
  <c r="U703" i="1"/>
  <c r="U691" i="1"/>
  <c r="U529" i="1"/>
  <c r="U683" i="1"/>
  <c r="U560" i="1"/>
  <c r="U556" i="1"/>
  <c r="U544" i="1"/>
  <c r="U759" i="1"/>
  <c r="U751" i="1"/>
  <c r="U747" i="1"/>
  <c r="U739" i="1"/>
  <c r="U735" i="1"/>
  <c r="U727" i="1"/>
  <c r="U723" i="1"/>
  <c r="U715" i="1"/>
  <c r="U707" i="1"/>
  <c r="U699" i="1"/>
  <c r="U695" i="1"/>
  <c r="U687" i="1"/>
  <c r="U680" i="1"/>
  <c r="U677" i="1"/>
  <c r="U669" i="1"/>
  <c r="U621" i="1"/>
  <c r="U557" i="1"/>
  <c r="U553" i="1"/>
  <c r="U545" i="1"/>
  <c r="U541" i="1"/>
  <c r="U533" i="1"/>
  <c r="U749" i="1"/>
  <c r="U745" i="1"/>
  <c r="U737" i="1"/>
  <c r="U729" i="1"/>
  <c r="U725" i="1"/>
  <c r="U717" i="1"/>
  <c r="U705" i="1"/>
  <c r="U701" i="1"/>
  <c r="U697" i="1"/>
  <c r="U693" i="1"/>
  <c r="U689" i="1"/>
  <c r="U685" i="1"/>
  <c r="U679" i="1"/>
  <c r="U675" i="1"/>
  <c r="U671" i="1"/>
  <c r="U559" i="1"/>
  <c r="U555" i="1"/>
  <c r="U551" i="1"/>
  <c r="U547" i="1"/>
  <c r="U558" i="1"/>
  <c r="U686" i="1"/>
  <c r="U672" i="1"/>
  <c r="U580" i="1"/>
  <c r="U576" i="1"/>
  <c r="U572" i="1"/>
  <c r="U548" i="1"/>
  <c r="U536" i="1"/>
  <c r="U524" i="1"/>
  <c r="U520" i="1"/>
  <c r="U516" i="1"/>
  <c r="U512" i="1"/>
  <c r="U653" i="1"/>
  <c r="U645" i="1"/>
  <c r="U637" i="1"/>
  <c r="U633" i="1"/>
  <c r="U613" i="1"/>
  <c r="U601" i="1"/>
  <c r="U597" i="1"/>
  <c r="U589" i="1"/>
  <c r="U585" i="1"/>
  <c r="U577" i="1"/>
  <c r="U569" i="1"/>
  <c r="U565" i="1"/>
  <c r="U525" i="1"/>
  <c r="U521" i="1"/>
  <c r="U513" i="1"/>
  <c r="U805" i="1"/>
  <c r="U801" i="1"/>
  <c r="U797" i="1"/>
  <c r="U793" i="1"/>
  <c r="U789" i="1"/>
  <c r="U785" i="1"/>
  <c r="U781" i="1"/>
  <c r="U777" i="1"/>
  <c r="U773" i="1"/>
  <c r="U769" i="1"/>
  <c r="U765" i="1"/>
  <c r="U761" i="1"/>
  <c r="U757" i="1"/>
  <c r="U741" i="1"/>
  <c r="U733" i="1"/>
  <c r="U721" i="1"/>
  <c r="U713" i="1"/>
  <c r="U709" i="1"/>
  <c r="U667" i="1"/>
  <c r="U663" i="1"/>
  <c r="U659" i="1"/>
  <c r="U655" i="1"/>
  <c r="U651" i="1"/>
  <c r="U647" i="1"/>
  <c r="U643" i="1"/>
  <c r="U639" i="1"/>
  <c r="U635" i="1"/>
  <c r="U631" i="1"/>
  <c r="U627" i="1"/>
  <c r="U623" i="1"/>
  <c r="U619" i="1"/>
  <c r="U615" i="1"/>
  <c r="U611" i="1"/>
  <c r="U607" i="1"/>
  <c r="U599" i="1"/>
  <c r="U595" i="1"/>
  <c r="U591" i="1"/>
  <c r="U587" i="1"/>
  <c r="U579" i="1"/>
  <c r="U567" i="1"/>
  <c r="U563" i="1"/>
  <c r="U676" i="1"/>
  <c r="U799" i="1"/>
  <c r="U775" i="1"/>
  <c r="U657" i="1"/>
  <c r="U575" i="1"/>
  <c r="U543" i="1"/>
  <c r="U539" i="1"/>
  <c r="U519" i="1"/>
  <c r="U515" i="1"/>
  <c r="U511" i="1"/>
  <c r="U750" i="1"/>
  <c r="U690" i="1"/>
  <c r="U528" i="1"/>
  <c r="U763" i="1"/>
  <c r="U753" i="1"/>
  <c r="U603" i="1"/>
  <c r="U549" i="1"/>
  <c r="U758" i="1"/>
  <c r="U795" i="1"/>
  <c r="U771" i="1"/>
  <c r="U625" i="1"/>
  <c r="U743" i="1"/>
  <c r="U668" i="1"/>
  <c r="U783" i="1"/>
  <c r="U583" i="1"/>
  <c r="U571" i="1"/>
  <c r="U540" i="1"/>
  <c r="U787" i="1"/>
  <c r="U609" i="1"/>
  <c r="U532" i="1"/>
  <c r="U665" i="1"/>
  <c r="U535" i="1"/>
  <c r="U531" i="1"/>
  <c r="U527" i="1"/>
  <c r="U523" i="1"/>
  <c r="F14" i="18"/>
  <c r="G13" i="18"/>
  <c r="G6" i="18"/>
  <c r="G43" i="18"/>
  <c r="U170" i="1"/>
  <c r="U509" i="1"/>
  <c r="U505" i="1"/>
  <c r="U501" i="1"/>
  <c r="U497" i="1"/>
  <c r="U493" i="1"/>
  <c r="U489" i="1"/>
  <c r="U469" i="1"/>
  <c r="U465" i="1"/>
  <c r="U461" i="1"/>
  <c r="U457" i="1"/>
  <c r="U453" i="1"/>
  <c r="U449" i="1"/>
  <c r="U477" i="1"/>
  <c r="U508" i="1"/>
  <c r="U504" i="1"/>
  <c r="U500" i="1"/>
  <c r="U492" i="1"/>
  <c r="U488" i="1"/>
  <c r="U473" i="1"/>
  <c r="U441" i="1"/>
  <c r="U437" i="1"/>
  <c r="U433" i="1"/>
  <c r="U429" i="1"/>
  <c r="U484" i="1"/>
  <c r="U480" i="1"/>
  <c r="U476" i="1"/>
  <c r="U481" i="1"/>
  <c r="U445" i="1"/>
  <c r="U425" i="1"/>
  <c r="U444" i="1"/>
  <c r="U485" i="1"/>
  <c r="U440" i="1"/>
  <c r="U472" i="1"/>
  <c r="U464" i="1"/>
  <c r="U456" i="1"/>
  <c r="U448" i="1"/>
  <c r="U467" i="1"/>
  <c r="U463" i="1"/>
  <c r="U459" i="1"/>
  <c r="U496" i="1"/>
  <c r="U432" i="1"/>
  <c r="U436" i="1"/>
  <c r="U507" i="1"/>
  <c r="U503" i="1"/>
  <c r="U499" i="1"/>
  <c r="U495" i="1"/>
  <c r="U491" i="1"/>
  <c r="U487" i="1"/>
  <c r="U483" i="1"/>
  <c r="U479" i="1"/>
  <c r="U475" i="1"/>
  <c r="U486" i="1"/>
  <c r="U482" i="1"/>
  <c r="U478" i="1"/>
  <c r="U474" i="1"/>
  <c r="U470" i="1"/>
  <c r="U466" i="1"/>
  <c r="U462" i="1"/>
  <c r="U458" i="1"/>
  <c r="U454" i="1"/>
  <c r="U450" i="1"/>
  <c r="U438" i="1"/>
  <c r="U430" i="1"/>
  <c r="U468" i="1"/>
  <c r="U460" i="1"/>
  <c r="U452" i="1"/>
  <c r="U455" i="1"/>
  <c r="U439" i="1"/>
  <c r="U435" i="1"/>
  <c r="U431" i="1"/>
  <c r="U427" i="1"/>
  <c r="U446" i="1"/>
  <c r="U442" i="1"/>
  <c r="U471" i="1"/>
  <c r="U451" i="1"/>
  <c r="U506" i="1"/>
  <c r="U502" i="1"/>
  <c r="U498" i="1"/>
  <c r="U494" i="1"/>
  <c r="U490" i="1"/>
  <c r="U434" i="1"/>
  <c r="U426" i="1"/>
  <c r="U74" i="1"/>
  <c r="U370" i="1"/>
  <c r="U372" i="1"/>
  <c r="U77" i="1"/>
  <c r="U70" i="1"/>
  <c r="U417" i="1"/>
  <c r="U420" i="1"/>
  <c r="U419" i="1"/>
  <c r="H117" i="18" s="1"/>
  <c r="U418" i="1"/>
  <c r="U416" i="1"/>
  <c r="U415" i="1"/>
  <c r="U382" i="1"/>
  <c r="U384" i="1"/>
  <c r="U76" i="1"/>
  <c r="U383" i="1"/>
  <c r="U381" i="1"/>
  <c r="U168" i="1"/>
  <c r="U443" i="1"/>
  <c r="U71" i="1"/>
  <c r="U373" i="1"/>
  <c r="U424" i="1"/>
  <c r="U423" i="1"/>
  <c r="U422" i="1"/>
  <c r="U380" i="1"/>
  <c r="U185" i="1"/>
  <c r="U379" i="1"/>
  <c r="U165" i="1"/>
  <c r="U150" i="1"/>
  <c r="U73" i="1"/>
  <c r="U79" i="1"/>
  <c r="U386" i="1"/>
  <c r="U447" i="1"/>
  <c r="U371" i="1"/>
  <c r="U162" i="1"/>
  <c r="U428" i="1"/>
  <c r="U159" i="1"/>
  <c r="U387" i="1"/>
  <c r="U421" i="1"/>
  <c r="U401" i="1"/>
  <c r="U395" i="1"/>
  <c r="U378" i="1"/>
  <c r="U404" i="1"/>
  <c r="U389" i="1"/>
  <c r="U398" i="1"/>
  <c r="U396" i="1"/>
  <c r="U393" i="1"/>
  <c r="U411" i="1"/>
  <c r="U377" i="1"/>
  <c r="U84" i="1"/>
  <c r="U403" i="1"/>
  <c r="U82" i="1"/>
  <c r="U410" i="1"/>
  <c r="U390" i="1"/>
  <c r="U385" i="1"/>
  <c r="U375" i="1"/>
  <c r="U388" i="1"/>
  <c r="U399" i="1"/>
  <c r="U414" i="1"/>
  <c r="U402" i="1"/>
  <c r="U412" i="1"/>
  <c r="U408" i="1"/>
  <c r="U413" i="1"/>
  <c r="U405" i="1"/>
  <c r="U392" i="1"/>
  <c r="U374" i="1"/>
  <c r="U187" i="1"/>
  <c r="U400" i="1"/>
  <c r="U397" i="1"/>
  <c r="U406" i="1"/>
  <c r="U376" i="1"/>
  <c r="U86" i="1"/>
  <c r="U394" i="1"/>
  <c r="U409" i="1"/>
  <c r="U407" i="1"/>
  <c r="U80" i="1"/>
  <c r="U88" i="1"/>
  <c r="U391" i="1"/>
  <c r="G37" i="18"/>
  <c r="G21" i="18"/>
  <c r="G29" i="18"/>
  <c r="H29" i="18" s="1"/>
  <c r="G20" i="18"/>
  <c r="G28" i="18"/>
  <c r="G48" i="18"/>
  <c r="G36" i="18"/>
  <c r="G30" i="18"/>
  <c r="H30" i="18" s="1"/>
  <c r="G22" i="18"/>
  <c r="G9" i="18"/>
  <c r="G11" i="18"/>
  <c r="G8" i="18"/>
  <c r="G5" i="18"/>
  <c r="G7" i="18"/>
  <c r="G12" i="18"/>
  <c r="G10" i="18"/>
  <c r="G105" i="18"/>
  <c r="G93" i="18"/>
  <c r="G96" i="18"/>
  <c r="G99" i="18"/>
  <c r="G109" i="18"/>
  <c r="G104" i="18"/>
  <c r="G94" i="18"/>
  <c r="G92" i="18"/>
  <c r="G95" i="18"/>
  <c r="G111" i="18"/>
  <c r="G108" i="18"/>
  <c r="G106" i="18"/>
  <c r="G110" i="18"/>
  <c r="F100" i="18"/>
  <c r="G98" i="18"/>
  <c r="G97" i="18"/>
  <c r="G107" i="18"/>
  <c r="F112" i="18"/>
  <c r="U67" i="1"/>
  <c r="U68" i="1"/>
  <c r="U65" i="1"/>
  <c r="U63" i="1"/>
  <c r="U64" i="1"/>
  <c r="U58" i="1"/>
  <c r="U60" i="1"/>
  <c r="U52" i="1"/>
  <c r="U55" i="1"/>
  <c r="U61" i="1"/>
  <c r="U56" i="1"/>
  <c r="U59" i="1"/>
  <c r="U54" i="1"/>
  <c r="U53" i="1"/>
  <c r="U46" i="1"/>
  <c r="U50" i="1"/>
  <c r="U47" i="1"/>
  <c r="U48" i="1"/>
  <c r="U49" i="1"/>
  <c r="U43" i="1"/>
  <c r="U40" i="1"/>
  <c r="U33" i="1"/>
  <c r="U44" i="1"/>
  <c r="U37" i="1"/>
  <c r="U42" i="1"/>
  <c r="U38" i="1"/>
  <c r="U35" i="1"/>
  <c r="U41" i="1"/>
  <c r="U36" i="1"/>
  <c r="U34" i="1"/>
  <c r="U335" i="1"/>
  <c r="U66" i="1"/>
  <c r="U69" i="1"/>
  <c r="U57" i="1"/>
  <c r="U62" i="1"/>
  <c r="U356" i="1"/>
  <c r="U319" i="1"/>
  <c r="U89" i="1"/>
  <c r="U155" i="1"/>
  <c r="U309" i="1"/>
  <c r="U138" i="1"/>
  <c r="U27" i="1"/>
  <c r="U115" i="1"/>
  <c r="U184" i="1"/>
  <c r="U308" i="1"/>
  <c r="U51" i="1"/>
  <c r="U15" i="1"/>
  <c r="U172" i="1"/>
  <c r="U120" i="1"/>
  <c r="U111" i="1"/>
  <c r="U98" i="1"/>
  <c r="U14" i="1"/>
  <c r="U179" i="1"/>
  <c r="U306" i="1"/>
  <c r="U263" i="1"/>
  <c r="U363" i="1"/>
  <c r="U355" i="1"/>
  <c r="U322" i="1"/>
  <c r="U26" i="1"/>
  <c r="U123" i="1"/>
  <c r="U119" i="1"/>
  <c r="U127" i="1"/>
  <c r="U347" i="1"/>
  <c r="U99" i="1"/>
  <c r="U333" i="1"/>
  <c r="U87" i="1"/>
  <c r="U164" i="1"/>
  <c r="U133" i="1"/>
  <c r="U246" i="1"/>
  <c r="U350" i="1"/>
  <c r="U366" i="1"/>
  <c r="U328" i="1"/>
  <c r="U324" i="1"/>
  <c r="U321" i="1"/>
  <c r="U25" i="1"/>
  <c r="U149" i="1"/>
  <c r="U289" i="1"/>
  <c r="U346" i="1"/>
  <c r="U358" i="1"/>
  <c r="U354" i="1"/>
  <c r="U192" i="1"/>
  <c r="U29" i="1"/>
  <c r="U310" i="1"/>
  <c r="U239" i="1"/>
  <c r="U114" i="1"/>
  <c r="U90" i="1"/>
  <c r="U21" i="1"/>
  <c r="U17" i="1"/>
  <c r="U182" i="1"/>
  <c r="U144" i="1"/>
  <c r="U117" i="1"/>
  <c r="U113" i="1"/>
  <c r="U109" i="1"/>
  <c r="U368" i="1"/>
  <c r="U364" i="1"/>
  <c r="U360" i="1"/>
  <c r="U339" i="1"/>
  <c r="U326" i="1"/>
  <c r="U323" i="1"/>
  <c r="U94" i="1"/>
  <c r="U13" i="1"/>
  <c r="U178" i="1"/>
  <c r="U157" i="1"/>
  <c r="U266" i="1"/>
  <c r="U314" i="1"/>
  <c r="U251" i="1"/>
  <c r="U110" i="1"/>
  <c r="U85" i="1"/>
  <c r="U5" i="1"/>
  <c r="U281" i="1"/>
  <c r="U136" i="1"/>
  <c r="U128" i="1"/>
  <c r="U257" i="1"/>
  <c r="U11" i="1"/>
  <c r="U282" i="1"/>
  <c r="U304" i="1"/>
  <c r="U311" i="1"/>
  <c r="U22" i="1"/>
  <c r="U18" i="1"/>
  <c r="U183" i="1"/>
  <c r="U175" i="1"/>
  <c r="U102" i="1"/>
  <c r="U341" i="1"/>
  <c r="U174" i="1"/>
  <c r="U261" i="1"/>
  <c r="U238" i="1"/>
  <c r="U349" i="1"/>
  <c r="U331" i="1"/>
  <c r="U23" i="1"/>
  <c r="U130" i="1"/>
  <c r="U259" i="1"/>
  <c r="U240" i="1"/>
  <c r="U124" i="1"/>
  <c r="U325" i="1"/>
  <c r="U361" i="1"/>
  <c r="U8" i="1"/>
  <c r="U4" i="1"/>
  <c r="U139" i="1"/>
  <c r="U135" i="1"/>
  <c r="U131" i="1"/>
  <c r="U107" i="1"/>
  <c r="U342" i="1"/>
  <c r="U169" i="1"/>
  <c r="U345" i="1"/>
  <c r="U334" i="1"/>
  <c r="U196" i="1"/>
  <c r="U31" i="1"/>
  <c r="U7" i="1"/>
  <c r="U160" i="1"/>
  <c r="U313" i="1"/>
  <c r="U134" i="1"/>
  <c r="U258" i="1"/>
  <c r="U9" i="1"/>
  <c r="U153" i="1"/>
  <c r="U288" i="1"/>
  <c r="U253" i="1"/>
  <c r="U249" i="1"/>
  <c r="U245" i="1"/>
  <c r="U359" i="1"/>
  <c r="U30" i="1"/>
  <c r="U158" i="1"/>
  <c r="U272" i="1"/>
  <c r="U312" i="1"/>
  <c r="U137" i="1"/>
  <c r="U254" i="1"/>
  <c r="U204" i="1"/>
  <c r="U97" i="1"/>
  <c r="U340" i="1"/>
  <c r="U24" i="1"/>
  <c r="U173" i="1"/>
  <c r="U152" i="1"/>
  <c r="U307" i="1"/>
  <c r="U271" i="1"/>
  <c r="U140" i="1"/>
  <c r="U105" i="1"/>
  <c r="U176" i="1"/>
  <c r="U151" i="1"/>
  <c r="U286" i="1"/>
  <c r="U247" i="1"/>
  <c r="U243" i="1"/>
  <c r="U343" i="1"/>
  <c r="U95" i="1"/>
  <c r="U91" i="1"/>
  <c r="U78" i="1"/>
  <c r="U145" i="1"/>
  <c r="U242" i="1"/>
  <c r="U126" i="1"/>
  <c r="U369" i="1"/>
  <c r="U365" i="1"/>
  <c r="U357" i="1"/>
  <c r="U330" i="1"/>
  <c r="U72" i="1"/>
  <c r="U16" i="1"/>
  <c r="U181" i="1"/>
  <c r="U148" i="1"/>
  <c r="U255" i="1"/>
  <c r="U351" i="1"/>
  <c r="U20" i="1"/>
  <c r="U177" i="1"/>
  <c r="U161" i="1"/>
  <c r="U291" i="1"/>
  <c r="U316" i="1"/>
  <c r="U121" i="1"/>
  <c r="U125" i="1"/>
  <c r="U81" i="1"/>
  <c r="U103" i="1"/>
  <c r="U336" i="1"/>
  <c r="U327" i="1"/>
  <c r="U320" i="1"/>
  <c r="U12" i="1"/>
  <c r="U287" i="1"/>
  <c r="U332" i="1"/>
  <c r="U122" i="1"/>
  <c r="U236" i="1"/>
  <c r="U315" i="1"/>
  <c r="U83" i="1"/>
  <c r="U28" i="1"/>
  <c r="U19" i="1"/>
  <c r="U93" i="1"/>
  <c r="U147" i="1"/>
  <c r="U260" i="1"/>
  <c r="U244" i="1"/>
  <c r="U348" i="1"/>
  <c r="U132" i="1"/>
  <c r="U329" i="1"/>
  <c r="U154" i="1"/>
  <c r="U290" i="1"/>
  <c r="U129" i="1"/>
  <c r="U250" i="1"/>
  <c r="U264" i="1"/>
  <c r="U248" i="1"/>
  <c r="U237" i="1"/>
  <c r="U112" i="1"/>
  <c r="U317" i="1"/>
  <c r="U180" i="1"/>
  <c r="U318" i="1"/>
  <c r="U101" i="1"/>
  <c r="U156" i="1"/>
  <c r="U143" i="1"/>
  <c r="U265" i="1"/>
  <c r="U252" i="1"/>
  <c r="U241" i="1"/>
  <c r="U344" i="1"/>
  <c r="U141" i="1"/>
  <c r="U262" i="1"/>
  <c r="U235" i="1"/>
  <c r="U353" i="1"/>
  <c r="U256" i="1"/>
  <c r="U108" i="1"/>
  <c r="U39" i="1"/>
  <c r="U118" i="1"/>
  <c r="U166" i="1"/>
  <c r="U292" i="1"/>
  <c r="U96" i="1"/>
  <c r="U338" i="1"/>
  <c r="U303" i="1"/>
  <c r="U297" i="1"/>
  <c r="U301" i="1"/>
  <c r="U352" i="1"/>
  <c r="U299" i="1"/>
  <c r="U337" i="1"/>
  <c r="U104" i="1"/>
  <c r="U75" i="1"/>
  <c r="U201" i="1"/>
  <c r="U163" i="1"/>
  <c r="U106" i="1"/>
  <c r="U362" i="1"/>
  <c r="U198" i="1"/>
  <c r="U367" i="1"/>
  <c r="U202" i="1"/>
  <c r="U200" i="1"/>
  <c r="U167" i="1"/>
  <c r="U194" i="1"/>
  <c r="U171" i="1"/>
  <c r="U186" i="1"/>
  <c r="U197" i="1"/>
  <c r="U191" i="1"/>
  <c r="U189" i="1"/>
  <c r="U10" i="1"/>
  <c r="U193" i="1"/>
  <c r="U190" i="1"/>
  <c r="U199" i="1"/>
  <c r="U195" i="1"/>
  <c r="U203" i="1"/>
  <c r="U188" i="1"/>
  <c r="U296" i="1"/>
  <c r="U305" i="1"/>
  <c r="U32" i="1"/>
  <c r="U45" i="1"/>
  <c r="U212" i="1"/>
  <c r="U283" i="1"/>
  <c r="U223" i="1"/>
  <c r="U208" i="1"/>
  <c r="U226" i="1"/>
  <c r="U205" i="1"/>
  <c r="U293" i="1"/>
  <c r="U6" i="1"/>
  <c r="U230" i="1"/>
  <c r="U277" i="1"/>
  <c r="U231" i="1"/>
  <c r="U225" i="1"/>
  <c r="U294" i="1"/>
  <c r="U232" i="1"/>
  <c r="U279" i="1"/>
  <c r="U300" i="1"/>
  <c r="U233" i="1"/>
  <c r="U216" i="1"/>
  <c r="U269" i="1"/>
  <c r="U228" i="1"/>
  <c r="U146" i="1"/>
  <c r="U274" i="1"/>
  <c r="U278" i="1"/>
  <c r="U227" i="1"/>
  <c r="U267" i="1"/>
  <c r="U224" i="1"/>
  <c r="U275" i="1"/>
  <c r="U217" i="1"/>
  <c r="U222" i="1"/>
  <c r="U229" i="1"/>
  <c r="U100" i="1"/>
  <c r="U92" i="1"/>
  <c r="U210" i="1"/>
  <c r="U276" i="1"/>
  <c r="U211" i="1"/>
  <c r="U207" i="1"/>
  <c r="U273" i="1"/>
  <c r="U214" i="1"/>
  <c r="U284" i="1"/>
  <c r="U298" i="1"/>
  <c r="U142" i="1"/>
  <c r="U213" i="1"/>
  <c r="U234" i="1"/>
  <c r="U206" i="1"/>
  <c r="U285" i="1"/>
  <c r="U116" i="1"/>
  <c r="U221" i="1"/>
  <c r="U218" i="1"/>
  <c r="U295" i="1"/>
  <c r="U302" i="1"/>
  <c r="U215" i="1"/>
  <c r="U280" i="1"/>
  <c r="U219" i="1"/>
  <c r="U270" i="1"/>
  <c r="U220" i="1"/>
  <c r="U209" i="1"/>
  <c r="U268" i="1"/>
  <c r="F23" i="18"/>
  <c r="F31" i="18"/>
  <c r="F38" i="18"/>
  <c r="F52" i="18"/>
  <c r="V3" i="1"/>
  <c r="H187" i="18" l="1"/>
  <c r="H192" i="18"/>
  <c r="H190" i="18"/>
  <c r="H185" i="18"/>
  <c r="H191" i="18"/>
  <c r="G193" i="18"/>
  <c r="H188" i="18"/>
  <c r="H186" i="18"/>
  <c r="H47" i="18"/>
  <c r="G179" i="18"/>
  <c r="H176" i="18"/>
  <c r="H178" i="18"/>
  <c r="H172" i="18"/>
  <c r="H171" i="18"/>
  <c r="H177" i="18"/>
  <c r="H173" i="18"/>
  <c r="H175" i="18"/>
  <c r="H174" i="18"/>
  <c r="H163" i="18"/>
  <c r="H45" i="18"/>
  <c r="V880" i="1"/>
  <c r="V816" i="1"/>
  <c r="V820" i="1"/>
  <c r="V858" i="1"/>
  <c r="V888" i="1"/>
  <c r="V894" i="1"/>
  <c r="I189" i="18" s="1"/>
  <c r="V813" i="1"/>
  <c r="V897" i="1"/>
  <c r="V859" i="1"/>
  <c r="V890" i="1"/>
  <c r="V896" i="1"/>
  <c r="V900" i="1"/>
  <c r="V908" i="1"/>
  <c r="V904" i="1"/>
  <c r="V909" i="1"/>
  <c r="V818" i="1"/>
  <c r="V855" i="1"/>
  <c r="V892" i="1"/>
  <c r="V901" i="1"/>
  <c r="V876" i="1"/>
  <c r="V824" i="1"/>
  <c r="V912" i="1"/>
  <c r="V898" i="1"/>
  <c r="V884" i="1"/>
  <c r="V809" i="1"/>
  <c r="V893" i="1"/>
  <c r="V910" i="1"/>
  <c r="V887" i="1"/>
  <c r="V902" i="1"/>
  <c r="V905" i="1"/>
  <c r="V889" i="1"/>
  <c r="V861" i="1"/>
  <c r="V857" i="1"/>
  <c r="V823" i="1"/>
  <c r="V895" i="1"/>
  <c r="V913" i="1"/>
  <c r="V856" i="1"/>
  <c r="V808" i="1"/>
  <c r="V827" i="1"/>
  <c r="V891" i="1"/>
  <c r="V886" i="1"/>
  <c r="V882" i="1"/>
  <c r="V865" i="1"/>
  <c r="V862" i="1"/>
  <c r="V814" i="1"/>
  <c r="V863" i="1"/>
  <c r="V872" i="1"/>
  <c r="V807" i="1"/>
  <c r="V906" i="1"/>
  <c r="V883" i="1"/>
  <c r="V826" i="1"/>
  <c r="V914" i="1"/>
  <c r="V810" i="1"/>
  <c r="V918" i="1"/>
  <c r="V852" i="1"/>
  <c r="V879" i="1"/>
  <c r="V911" i="1"/>
  <c r="V885" i="1"/>
  <c r="V822" i="1"/>
  <c r="V825" i="1"/>
  <c r="V871" i="1"/>
  <c r="V916" i="1"/>
  <c r="V903" i="1"/>
  <c r="V870" i="1"/>
  <c r="V849" i="1"/>
  <c r="V832" i="1"/>
  <c r="V828" i="1"/>
  <c r="V846" i="1"/>
  <c r="V868" i="1"/>
  <c r="V844" i="1"/>
  <c r="V875" i="1"/>
  <c r="V899" i="1"/>
  <c r="V878" i="1"/>
  <c r="V838" i="1"/>
  <c r="V881" i="1"/>
  <c r="V812" i="1"/>
  <c r="V850" i="1"/>
  <c r="V836" i="1"/>
  <c r="V853" i="1"/>
  <c r="V842" i="1"/>
  <c r="V837" i="1"/>
  <c r="V847" i="1"/>
  <c r="V829" i="1"/>
  <c r="V874" i="1"/>
  <c r="V877" i="1"/>
  <c r="V819" i="1"/>
  <c r="V811" i="1"/>
  <c r="V843" i="1"/>
  <c r="V835" i="1"/>
  <c r="V915" i="1"/>
  <c r="V866" i="1"/>
  <c r="V873" i="1"/>
  <c r="V845" i="1"/>
  <c r="V840" i="1"/>
  <c r="V830" i="1"/>
  <c r="V821" i="1"/>
  <c r="V815" i="1"/>
  <c r="V839" i="1"/>
  <c r="V817" i="1"/>
  <c r="V864" i="1"/>
  <c r="V860" i="1"/>
  <c r="V867" i="1"/>
  <c r="V841" i="1"/>
  <c r="V907" i="1"/>
  <c r="V917" i="1"/>
  <c r="V869" i="1"/>
  <c r="V848" i="1"/>
  <c r="V833" i="1"/>
  <c r="V854" i="1"/>
  <c r="V834" i="1"/>
  <c r="V851" i="1"/>
  <c r="V831" i="1"/>
  <c r="H162" i="18"/>
  <c r="G165" i="18"/>
  <c r="H157" i="18"/>
  <c r="H160" i="18"/>
  <c r="H164" i="18"/>
  <c r="H158" i="18"/>
  <c r="H159" i="18"/>
  <c r="H44" i="18"/>
  <c r="H144" i="18"/>
  <c r="H120" i="18"/>
  <c r="H116" i="18"/>
  <c r="H133" i="18"/>
  <c r="H132" i="18"/>
  <c r="H148" i="18"/>
  <c r="H131" i="18"/>
  <c r="H150" i="18"/>
  <c r="H123" i="18"/>
  <c r="H118" i="18"/>
  <c r="H121" i="18"/>
  <c r="H122" i="18"/>
  <c r="H135" i="18"/>
  <c r="H134" i="18"/>
  <c r="H129" i="18"/>
  <c r="H149" i="18"/>
  <c r="G124" i="18"/>
  <c r="H119" i="18"/>
  <c r="H136" i="18"/>
  <c r="H130" i="18"/>
  <c r="H145" i="18"/>
  <c r="H147" i="18"/>
  <c r="G137" i="18"/>
  <c r="H143" i="18"/>
  <c r="H146" i="18"/>
  <c r="G151" i="18"/>
  <c r="H50" i="18"/>
  <c r="H46" i="18"/>
  <c r="H49" i="18"/>
  <c r="V760" i="1"/>
  <c r="V804" i="1"/>
  <c r="V800" i="1"/>
  <c r="V796" i="1"/>
  <c r="V792" i="1"/>
  <c r="V788" i="1"/>
  <c r="V784" i="1"/>
  <c r="V780" i="1"/>
  <c r="V776" i="1"/>
  <c r="V772" i="1"/>
  <c r="V768" i="1"/>
  <c r="V764" i="1"/>
  <c r="V748" i="1"/>
  <c r="V756" i="1"/>
  <c r="V752" i="1"/>
  <c r="V724" i="1"/>
  <c r="V704" i="1"/>
  <c r="V700" i="1"/>
  <c r="V696" i="1"/>
  <c r="V692" i="1"/>
  <c r="V688" i="1"/>
  <c r="V684" i="1"/>
  <c r="V681" i="1"/>
  <c r="V678" i="1"/>
  <c r="V674" i="1"/>
  <c r="V670" i="1"/>
  <c r="V728" i="1"/>
  <c r="V744" i="1"/>
  <c r="V740" i="1"/>
  <c r="V654" i="1"/>
  <c r="V622" i="1"/>
  <c r="V606" i="1"/>
  <c r="V708" i="1"/>
  <c r="V614" i="1"/>
  <c r="V582" i="1"/>
  <c r="V578" i="1"/>
  <c r="V574" i="1"/>
  <c r="V720" i="1"/>
  <c r="V658" i="1"/>
  <c r="V642" i="1"/>
  <c r="V634" i="1"/>
  <c r="V626" i="1"/>
  <c r="V602" i="1"/>
  <c r="V594" i="1"/>
  <c r="V586" i="1"/>
  <c r="V550" i="1"/>
  <c r="V732" i="1"/>
  <c r="V666" i="1"/>
  <c r="V650" i="1"/>
  <c r="V630" i="1"/>
  <c r="V610" i="1"/>
  <c r="V570" i="1"/>
  <c r="V566" i="1"/>
  <c r="V562" i="1"/>
  <c r="V546" i="1"/>
  <c r="V534" i="1"/>
  <c r="V530" i="1"/>
  <c r="V803" i="1"/>
  <c r="V791" i="1"/>
  <c r="V779" i="1"/>
  <c r="I161" i="18" s="1"/>
  <c r="V646" i="1"/>
  <c r="V598" i="1"/>
  <c r="V558" i="1"/>
  <c r="V731" i="1"/>
  <c r="V691" i="1"/>
  <c r="V683" i="1"/>
  <c r="V673" i="1"/>
  <c r="V581" i="1"/>
  <c r="V573" i="1"/>
  <c r="V549" i="1"/>
  <c r="V758" i="1"/>
  <c r="V742" i="1"/>
  <c r="V738" i="1"/>
  <c r="V730" i="1"/>
  <c r="V714" i="1"/>
  <c r="V706" i="1"/>
  <c r="V702" i="1"/>
  <c r="V698" i="1"/>
  <c r="V716" i="1"/>
  <c r="V542" i="1"/>
  <c r="V522" i="1"/>
  <c r="V518" i="1"/>
  <c r="V510" i="1"/>
  <c r="V767" i="1"/>
  <c r="V719" i="1"/>
  <c r="V711" i="1"/>
  <c r="V703" i="1"/>
  <c r="V529" i="1"/>
  <c r="V517" i="1"/>
  <c r="V806" i="1"/>
  <c r="V802" i="1"/>
  <c r="V798" i="1"/>
  <c r="V794" i="1"/>
  <c r="V790" i="1"/>
  <c r="V786" i="1"/>
  <c r="V782" i="1"/>
  <c r="V778" i="1"/>
  <c r="V774" i="1"/>
  <c r="V770" i="1"/>
  <c r="V766" i="1"/>
  <c r="V762" i="1"/>
  <c r="V754" i="1"/>
  <c r="V712" i="1"/>
  <c r="V662" i="1"/>
  <c r="V618" i="1"/>
  <c r="V514" i="1"/>
  <c r="V629" i="1"/>
  <c r="V617" i="1"/>
  <c r="V694" i="1"/>
  <c r="V690" i="1"/>
  <c r="V686" i="1"/>
  <c r="V682" i="1"/>
  <c r="V676" i="1"/>
  <c r="V672" i="1"/>
  <c r="V664" i="1"/>
  <c r="V660" i="1"/>
  <c r="V656" i="1"/>
  <c r="V652" i="1"/>
  <c r="V648" i="1"/>
  <c r="V644" i="1"/>
  <c r="V624" i="1"/>
  <c r="V620" i="1"/>
  <c r="V616" i="1"/>
  <c r="V612" i="1"/>
  <c r="V608" i="1"/>
  <c r="V604" i="1"/>
  <c r="V580" i="1"/>
  <c r="V560" i="1"/>
  <c r="V556" i="1"/>
  <c r="V552" i="1"/>
  <c r="V743" i="1"/>
  <c r="V649" i="1"/>
  <c r="V537" i="1"/>
  <c r="V746" i="1"/>
  <c r="V722" i="1"/>
  <c r="V640" i="1"/>
  <c r="V628" i="1"/>
  <c r="V600" i="1"/>
  <c r="V596" i="1"/>
  <c r="V592" i="1"/>
  <c r="V588" i="1"/>
  <c r="V584" i="1"/>
  <c r="V568" i="1"/>
  <c r="V564" i="1"/>
  <c r="V526" i="1"/>
  <c r="V755" i="1"/>
  <c r="V726" i="1"/>
  <c r="V710" i="1"/>
  <c r="V736" i="1"/>
  <c r="V661" i="1"/>
  <c r="V641" i="1"/>
  <c r="V734" i="1"/>
  <c r="V718" i="1"/>
  <c r="V636" i="1"/>
  <c r="V548" i="1"/>
  <c r="V605" i="1"/>
  <c r="V750" i="1"/>
  <c r="V668" i="1"/>
  <c r="V572" i="1"/>
  <c r="V540" i="1"/>
  <c r="V520" i="1"/>
  <c r="V516" i="1"/>
  <c r="V512" i="1"/>
  <c r="V759" i="1"/>
  <c r="V751" i="1"/>
  <c r="V747" i="1"/>
  <c r="V665" i="1"/>
  <c r="V657" i="1"/>
  <c r="V653" i="1"/>
  <c r="V645" i="1"/>
  <c r="V625" i="1"/>
  <c r="V621" i="1"/>
  <c r="V613" i="1"/>
  <c r="V609" i="1"/>
  <c r="V601" i="1"/>
  <c r="V597" i="1"/>
  <c r="V589" i="1"/>
  <c r="V585" i="1"/>
  <c r="V569" i="1"/>
  <c r="V565" i="1"/>
  <c r="V557" i="1"/>
  <c r="V545" i="1"/>
  <c r="V541" i="1"/>
  <c r="V627" i="1"/>
  <c r="V599" i="1"/>
  <c r="V595" i="1"/>
  <c r="V591" i="1"/>
  <c r="V587" i="1"/>
  <c r="V583" i="1"/>
  <c r="V579" i="1"/>
  <c r="V575" i="1"/>
  <c r="V567" i="1"/>
  <c r="V563" i="1"/>
  <c r="V543" i="1"/>
  <c r="V593" i="1"/>
  <c r="V544" i="1"/>
  <c r="V524" i="1"/>
  <c r="V739" i="1"/>
  <c r="V723" i="1"/>
  <c r="V715" i="1"/>
  <c r="V707" i="1"/>
  <c r="V699" i="1"/>
  <c r="V695" i="1"/>
  <c r="V687" i="1"/>
  <c r="V680" i="1"/>
  <c r="V677" i="1"/>
  <c r="V669" i="1"/>
  <c r="V577" i="1"/>
  <c r="V525" i="1"/>
  <c r="V521" i="1"/>
  <c r="V757" i="1"/>
  <c r="V753" i="1"/>
  <c r="V749" i="1"/>
  <c r="V745" i="1"/>
  <c r="V741" i="1"/>
  <c r="V697" i="1"/>
  <c r="V693" i="1"/>
  <c r="V689" i="1"/>
  <c r="V685" i="1"/>
  <c r="V679" i="1"/>
  <c r="V675" i="1"/>
  <c r="V671" i="1"/>
  <c r="V667" i="1"/>
  <c r="V663" i="1"/>
  <c r="V659" i="1"/>
  <c r="V655" i="1"/>
  <c r="V651" i="1"/>
  <c r="V647" i="1"/>
  <c r="V643" i="1"/>
  <c r="V631" i="1"/>
  <c r="V623" i="1"/>
  <c r="V619" i="1"/>
  <c r="V615" i="1"/>
  <c r="V611" i="1"/>
  <c r="V607" i="1"/>
  <c r="V571" i="1"/>
  <c r="V559" i="1"/>
  <c r="V555" i="1"/>
  <c r="V551" i="1"/>
  <c r="V547" i="1"/>
  <c r="V554" i="1"/>
  <c r="V632" i="1"/>
  <c r="V787" i="1"/>
  <c r="V763" i="1"/>
  <c r="V727" i="1"/>
  <c r="V513" i="1"/>
  <c r="V801" i="1"/>
  <c r="V785" i="1"/>
  <c r="V769" i="1"/>
  <c r="V737" i="1"/>
  <c r="V729" i="1"/>
  <c r="V721" i="1"/>
  <c r="V713" i="1"/>
  <c r="V705" i="1"/>
  <c r="V701" i="1"/>
  <c r="V639" i="1"/>
  <c r="V561" i="1"/>
  <c r="V576" i="1"/>
  <c r="V528" i="1"/>
  <c r="V799" i="1"/>
  <c r="V775" i="1"/>
  <c r="V735" i="1"/>
  <c r="V533" i="1"/>
  <c r="V733" i="1"/>
  <c r="V717" i="1"/>
  <c r="V635" i="1"/>
  <c r="V638" i="1"/>
  <c r="V590" i="1"/>
  <c r="V532" i="1"/>
  <c r="V538" i="1"/>
  <c r="V795" i="1"/>
  <c r="V771" i="1"/>
  <c r="V637" i="1"/>
  <c r="V805" i="1"/>
  <c r="V789" i="1"/>
  <c r="V773" i="1"/>
  <c r="V535" i="1"/>
  <c r="V531" i="1"/>
  <c r="V527" i="1"/>
  <c r="V523" i="1"/>
  <c r="V519" i="1"/>
  <c r="V515" i="1"/>
  <c r="V511" i="1"/>
  <c r="V793" i="1"/>
  <c r="V777" i="1"/>
  <c r="V761" i="1"/>
  <c r="V725" i="1"/>
  <c r="V709" i="1"/>
  <c r="V536" i="1"/>
  <c r="V783" i="1"/>
  <c r="V633" i="1"/>
  <c r="V553" i="1"/>
  <c r="V797" i="1"/>
  <c r="V539" i="1"/>
  <c r="V603" i="1"/>
  <c r="V765" i="1"/>
  <c r="V781" i="1"/>
  <c r="H93" i="18"/>
  <c r="H13" i="18"/>
  <c r="G14" i="18"/>
  <c r="H6" i="18"/>
  <c r="H43" i="18"/>
  <c r="V170" i="1"/>
  <c r="V497" i="1"/>
  <c r="V481" i="1"/>
  <c r="V469" i="1"/>
  <c r="V461" i="1"/>
  <c r="V453" i="1"/>
  <c r="V441" i="1"/>
  <c r="V508" i="1"/>
  <c r="V504" i="1"/>
  <c r="V500" i="1"/>
  <c r="V496" i="1"/>
  <c r="V492" i="1"/>
  <c r="V488" i="1"/>
  <c r="V484" i="1"/>
  <c r="V480" i="1"/>
  <c r="V509" i="1"/>
  <c r="V493" i="1"/>
  <c r="V477" i="1"/>
  <c r="V445" i="1"/>
  <c r="V433" i="1"/>
  <c r="V425" i="1"/>
  <c r="V501" i="1"/>
  <c r="V485" i="1"/>
  <c r="V449" i="1"/>
  <c r="V429" i="1"/>
  <c r="V465" i="1"/>
  <c r="V457" i="1"/>
  <c r="V437" i="1"/>
  <c r="V468" i="1"/>
  <c r="V464" i="1"/>
  <c r="V460" i="1"/>
  <c r="V456" i="1"/>
  <c r="V452" i="1"/>
  <c r="V448" i="1"/>
  <c r="V505" i="1"/>
  <c r="V489" i="1"/>
  <c r="V473" i="1"/>
  <c r="V476" i="1"/>
  <c r="V472" i="1"/>
  <c r="V444" i="1"/>
  <c r="V471" i="1"/>
  <c r="V440" i="1"/>
  <c r="V436" i="1"/>
  <c r="V428" i="1"/>
  <c r="V467" i="1"/>
  <c r="V463" i="1"/>
  <c r="V459" i="1"/>
  <c r="V455" i="1"/>
  <c r="V432" i="1"/>
  <c r="V507" i="1"/>
  <c r="V503" i="1"/>
  <c r="V499" i="1"/>
  <c r="V495" i="1"/>
  <c r="V491" i="1"/>
  <c r="V487" i="1"/>
  <c r="V483" i="1"/>
  <c r="V479" i="1"/>
  <c r="V475" i="1"/>
  <c r="V435" i="1"/>
  <c r="V427" i="1"/>
  <c r="V470" i="1"/>
  <c r="V466" i="1"/>
  <c r="V462" i="1"/>
  <c r="V458" i="1"/>
  <c r="V454" i="1"/>
  <c r="V450" i="1"/>
  <c r="V446" i="1"/>
  <c r="V438" i="1"/>
  <c r="V434" i="1"/>
  <c r="V430" i="1"/>
  <c r="V426" i="1"/>
  <c r="V370" i="1"/>
  <c r="V443" i="1"/>
  <c r="V451" i="1"/>
  <c r="V447" i="1"/>
  <c r="V506" i="1"/>
  <c r="V502" i="1"/>
  <c r="V498" i="1"/>
  <c r="V494" i="1"/>
  <c r="V490" i="1"/>
  <c r="V486" i="1"/>
  <c r="V482" i="1"/>
  <c r="V478" i="1"/>
  <c r="V474" i="1"/>
  <c r="V442" i="1"/>
  <c r="V71" i="1"/>
  <c r="V439" i="1"/>
  <c r="V431" i="1"/>
  <c r="V185" i="1"/>
  <c r="V79" i="1"/>
  <c r="V380" i="1"/>
  <c r="V74" i="1"/>
  <c r="V77" i="1"/>
  <c r="V371" i="1"/>
  <c r="V424" i="1"/>
  <c r="V423" i="1"/>
  <c r="V422" i="1"/>
  <c r="V417" i="1"/>
  <c r="V420" i="1"/>
  <c r="V419" i="1"/>
  <c r="I117" i="18" s="1"/>
  <c r="V418" i="1"/>
  <c r="V416" i="1"/>
  <c r="V415" i="1"/>
  <c r="V381" i="1"/>
  <c r="V76" i="1"/>
  <c r="V372" i="1"/>
  <c r="V383" i="1"/>
  <c r="V386" i="1"/>
  <c r="V379" i="1"/>
  <c r="V165" i="1"/>
  <c r="V373" i="1"/>
  <c r="V70" i="1"/>
  <c r="V384" i="1"/>
  <c r="V162" i="1"/>
  <c r="V159" i="1"/>
  <c r="V150" i="1"/>
  <c r="V382" i="1"/>
  <c r="V168" i="1"/>
  <c r="V73" i="1"/>
  <c r="V411" i="1"/>
  <c r="V396" i="1"/>
  <c r="V82" i="1"/>
  <c r="V399" i="1"/>
  <c r="V388" i="1"/>
  <c r="V389" i="1"/>
  <c r="V402" i="1"/>
  <c r="V413" i="1"/>
  <c r="V84" i="1"/>
  <c r="V403" i="1"/>
  <c r="V408" i="1"/>
  <c r="V375" i="1"/>
  <c r="V398" i="1"/>
  <c r="V410" i="1"/>
  <c r="V404" i="1"/>
  <c r="V377" i="1"/>
  <c r="V387" i="1"/>
  <c r="V394" i="1"/>
  <c r="V88" i="1"/>
  <c r="V393" i="1"/>
  <c r="V421" i="1"/>
  <c r="V395" i="1"/>
  <c r="V414" i="1"/>
  <c r="V397" i="1"/>
  <c r="V392" i="1"/>
  <c r="V391" i="1"/>
  <c r="V412" i="1"/>
  <c r="V405" i="1"/>
  <c r="V401" i="1"/>
  <c r="V385" i="1"/>
  <c r="V376" i="1"/>
  <c r="V187" i="1"/>
  <c r="V86" i="1"/>
  <c r="V80" i="1"/>
  <c r="V378" i="1"/>
  <c r="V400" i="1"/>
  <c r="V407" i="1"/>
  <c r="V406" i="1"/>
  <c r="V374" i="1"/>
  <c r="V390" i="1"/>
  <c r="V409" i="1"/>
  <c r="H20" i="18"/>
  <c r="H21" i="18"/>
  <c r="H37" i="18"/>
  <c r="H36" i="18"/>
  <c r="H22" i="18"/>
  <c r="H48" i="18"/>
  <c r="H11" i="18"/>
  <c r="H9" i="18"/>
  <c r="H8" i="18"/>
  <c r="H5" i="18"/>
  <c r="H7" i="18"/>
  <c r="H12" i="18"/>
  <c r="H10" i="18"/>
  <c r="H105" i="18"/>
  <c r="H109" i="18"/>
  <c r="H108" i="18"/>
  <c r="G100" i="18"/>
  <c r="H95" i="18"/>
  <c r="H97" i="18"/>
  <c r="H98" i="18"/>
  <c r="H110" i="18"/>
  <c r="H107" i="18"/>
  <c r="H104" i="18"/>
  <c r="G112" i="18"/>
  <c r="H94" i="18"/>
  <c r="H111" i="18"/>
  <c r="H99" i="18"/>
  <c r="H92" i="18"/>
  <c r="H96" i="18"/>
  <c r="H106" i="18"/>
  <c r="V68" i="1"/>
  <c r="V65" i="1"/>
  <c r="V67" i="1"/>
  <c r="V64" i="1"/>
  <c r="V63" i="1"/>
  <c r="V58" i="1"/>
  <c r="V60" i="1"/>
  <c r="V56" i="1"/>
  <c r="V55" i="1"/>
  <c r="V59" i="1"/>
  <c r="V52" i="1"/>
  <c r="V53" i="1"/>
  <c r="V61" i="1"/>
  <c r="V54" i="1"/>
  <c r="V48" i="1"/>
  <c r="V50" i="1"/>
  <c r="V46" i="1"/>
  <c r="V47" i="1"/>
  <c r="V49" i="1"/>
  <c r="V41" i="1"/>
  <c r="V40" i="1"/>
  <c r="V44" i="1"/>
  <c r="V37" i="1"/>
  <c r="V33" i="1"/>
  <c r="V42" i="1"/>
  <c r="V43" i="1"/>
  <c r="V38" i="1"/>
  <c r="V35" i="1"/>
  <c r="V36" i="1"/>
  <c r="V34" i="1"/>
  <c r="V335" i="1"/>
  <c r="V66" i="1"/>
  <c r="V51" i="1"/>
  <c r="V69" i="1"/>
  <c r="V62" i="1"/>
  <c r="V308" i="1"/>
  <c r="V57" i="1"/>
  <c r="V356" i="1"/>
  <c r="V319" i="1"/>
  <c r="V89" i="1"/>
  <c r="V155" i="1"/>
  <c r="V15" i="1"/>
  <c r="V184" i="1"/>
  <c r="V172" i="1"/>
  <c r="V347" i="1"/>
  <c r="V27" i="1"/>
  <c r="V309" i="1"/>
  <c r="V138" i="1"/>
  <c r="V120" i="1"/>
  <c r="V115" i="1"/>
  <c r="V111" i="1"/>
  <c r="V107" i="1"/>
  <c r="V98" i="1"/>
  <c r="V263" i="1"/>
  <c r="V355" i="1"/>
  <c r="V26" i="1"/>
  <c r="V123" i="1"/>
  <c r="V119" i="1"/>
  <c r="V99" i="1"/>
  <c r="V333" i="1"/>
  <c r="V258" i="1"/>
  <c r="V246" i="1"/>
  <c r="V239" i="1"/>
  <c r="V350" i="1"/>
  <c r="V346" i="1"/>
  <c r="V342" i="1"/>
  <c r="V363" i="1"/>
  <c r="V322" i="1"/>
  <c r="V149" i="1"/>
  <c r="V102" i="1"/>
  <c r="V94" i="1"/>
  <c r="V332" i="1"/>
  <c r="V192" i="1"/>
  <c r="V251" i="1"/>
  <c r="V179" i="1"/>
  <c r="V114" i="1"/>
  <c r="V341" i="1"/>
  <c r="V87" i="1"/>
  <c r="V306" i="1"/>
  <c r="V358" i="1"/>
  <c r="V17" i="1"/>
  <c r="V182" i="1"/>
  <c r="V157" i="1"/>
  <c r="V292" i="1"/>
  <c r="V281" i="1"/>
  <c r="V140" i="1"/>
  <c r="V136" i="1"/>
  <c r="V132" i="1"/>
  <c r="V128" i="1"/>
  <c r="V349" i="1"/>
  <c r="V345" i="1"/>
  <c r="V331" i="1"/>
  <c r="V368" i="1"/>
  <c r="V364" i="1"/>
  <c r="V360" i="1"/>
  <c r="V334" i="1"/>
  <c r="V196" i="1"/>
  <c r="V81" i="1"/>
  <c r="V164" i="1"/>
  <c r="V289" i="1"/>
  <c r="V133" i="1"/>
  <c r="V354" i="1"/>
  <c r="V328" i="1"/>
  <c r="V29" i="1"/>
  <c r="V25" i="1"/>
  <c r="V21" i="1"/>
  <c r="V13" i="1"/>
  <c r="V178" i="1"/>
  <c r="V153" i="1"/>
  <c r="V317" i="1"/>
  <c r="V105" i="1"/>
  <c r="V125" i="1"/>
  <c r="V110" i="1"/>
  <c r="V9" i="1"/>
  <c r="V169" i="1"/>
  <c r="V310" i="1"/>
  <c r="V288" i="1"/>
  <c r="V249" i="1"/>
  <c r="V238" i="1"/>
  <c r="V113" i="1"/>
  <c r="V339" i="1"/>
  <c r="V11" i="1"/>
  <c r="V313" i="1"/>
  <c r="V329" i="1"/>
  <c r="V30" i="1"/>
  <c r="V127" i="1"/>
  <c r="V90" i="1"/>
  <c r="V5" i="1"/>
  <c r="V148" i="1"/>
  <c r="V245" i="1"/>
  <c r="V122" i="1"/>
  <c r="V117" i="1"/>
  <c r="V109" i="1"/>
  <c r="V323" i="1"/>
  <c r="V243" i="1"/>
  <c r="V343" i="1"/>
  <c r="V103" i="1"/>
  <c r="V359" i="1"/>
  <c r="V158" i="1"/>
  <c r="V154" i="1"/>
  <c r="V145" i="1"/>
  <c r="V315" i="1"/>
  <c r="V141" i="1"/>
  <c r="V137" i="1"/>
  <c r="V129" i="1"/>
  <c r="V336" i="1"/>
  <c r="V14" i="1"/>
  <c r="V174" i="1"/>
  <c r="V314" i="1"/>
  <c r="V326" i="1"/>
  <c r="V180" i="1"/>
  <c r="V176" i="1"/>
  <c r="V311" i="1"/>
  <c r="V130" i="1"/>
  <c r="V324" i="1"/>
  <c r="V261" i="1"/>
  <c r="V19" i="1"/>
  <c r="V304" i="1"/>
  <c r="V134" i="1"/>
  <c r="V247" i="1"/>
  <c r="V240" i="1"/>
  <c r="V351" i="1"/>
  <c r="V78" i="1"/>
  <c r="V22" i="1"/>
  <c r="V175" i="1"/>
  <c r="V262" i="1"/>
  <c r="V235" i="1"/>
  <c r="V101" i="1"/>
  <c r="V361" i="1"/>
  <c r="V330" i="1"/>
  <c r="V24" i="1"/>
  <c r="V8" i="1"/>
  <c r="V173" i="1"/>
  <c r="V147" i="1"/>
  <c r="V266" i="1"/>
  <c r="V23" i="1"/>
  <c r="V282" i="1"/>
  <c r="V259" i="1"/>
  <c r="V318" i="1"/>
  <c r="V290" i="1"/>
  <c r="V250" i="1"/>
  <c r="V204" i="1"/>
  <c r="V93" i="1"/>
  <c r="V369" i="1"/>
  <c r="V353" i="1"/>
  <c r="V340" i="1"/>
  <c r="V83" i="1"/>
  <c r="V16" i="1"/>
  <c r="V181" i="1"/>
  <c r="V321" i="1"/>
  <c r="V257" i="1"/>
  <c r="V357" i="1"/>
  <c r="V156" i="1"/>
  <c r="V152" i="1"/>
  <c r="V287" i="1"/>
  <c r="V139" i="1"/>
  <c r="V104" i="1"/>
  <c r="V348" i="1"/>
  <c r="V366" i="1"/>
  <c r="V160" i="1"/>
  <c r="V286" i="1"/>
  <c r="V255" i="1"/>
  <c r="V312" i="1"/>
  <c r="V126" i="1"/>
  <c r="V161" i="1"/>
  <c r="V316" i="1"/>
  <c r="V121" i="1"/>
  <c r="V112" i="1"/>
  <c r="V108" i="1"/>
  <c r="V344" i="1"/>
  <c r="V253" i="1"/>
  <c r="V91" i="1"/>
  <c r="V325" i="1"/>
  <c r="V183" i="1"/>
  <c r="V254" i="1"/>
  <c r="V242" i="1"/>
  <c r="V97" i="1"/>
  <c r="V365" i="1"/>
  <c r="V327" i="1"/>
  <c r="V320" i="1"/>
  <c r="V20" i="1"/>
  <c r="V31" i="1"/>
  <c r="V7" i="1"/>
  <c r="V18" i="1"/>
  <c r="V177" i="1"/>
  <c r="V271" i="1"/>
  <c r="V135" i="1"/>
  <c r="V131" i="1"/>
  <c r="V252" i="1"/>
  <c r="V241" i="1"/>
  <c r="V236" i="1"/>
  <c r="V124" i="1"/>
  <c r="V72" i="1"/>
  <c r="V256" i="1"/>
  <c r="V144" i="1"/>
  <c r="V28" i="1"/>
  <c r="V12" i="1"/>
  <c r="V307" i="1"/>
  <c r="V260" i="1"/>
  <c r="V244" i="1"/>
  <c r="V95" i="1"/>
  <c r="V272" i="1"/>
  <c r="V4" i="1"/>
  <c r="V143" i="1"/>
  <c r="V291" i="1"/>
  <c r="V265" i="1"/>
  <c r="V264" i="1"/>
  <c r="V248" i="1"/>
  <c r="V237" i="1"/>
  <c r="V337" i="1"/>
  <c r="V45" i="1"/>
  <c r="V118" i="1"/>
  <c r="V96" i="1"/>
  <c r="V362" i="1"/>
  <c r="V166" i="1"/>
  <c r="V301" i="1"/>
  <c r="V352" i="1"/>
  <c r="V151" i="1"/>
  <c r="V201" i="1"/>
  <c r="V212" i="1"/>
  <c r="V278" i="1"/>
  <c r="V300" i="1"/>
  <c r="V208" i="1"/>
  <c r="V270" i="1"/>
  <c r="V220" i="1"/>
  <c r="V216" i="1"/>
  <c r="V298" i="1"/>
  <c r="V142" i="1"/>
  <c r="V224" i="1"/>
  <c r="V228" i="1"/>
  <c r="V302" i="1"/>
  <c r="V294" i="1"/>
  <c r="V146" i="1"/>
  <c r="V232" i="1"/>
  <c r="V274" i="1"/>
  <c r="V296" i="1"/>
  <c r="V116" i="1"/>
  <c r="V75" i="1"/>
  <c r="V163" i="1"/>
  <c r="V32" i="1"/>
  <c r="V39" i="1"/>
  <c r="V305" i="1"/>
  <c r="V100" i="1"/>
  <c r="V106" i="1"/>
  <c r="V367" i="1"/>
  <c r="V6" i="1"/>
  <c r="V85" i="1"/>
  <c r="V210" i="1"/>
  <c r="V200" i="1"/>
  <c r="V227" i="1"/>
  <c r="V276" i="1"/>
  <c r="V267" i="1"/>
  <c r="V167" i="1"/>
  <c r="V197" i="1"/>
  <c r="V219" i="1"/>
  <c r="V214" i="1"/>
  <c r="V284" i="1"/>
  <c r="V209" i="1"/>
  <c r="V234" i="1"/>
  <c r="V206" i="1"/>
  <c r="V275" i="1"/>
  <c r="V217" i="1"/>
  <c r="V203" i="1"/>
  <c r="V229" i="1"/>
  <c r="V280" i="1"/>
  <c r="V207" i="1"/>
  <c r="V189" i="1"/>
  <c r="V10" i="1"/>
  <c r="V213" i="1"/>
  <c r="V190" i="1"/>
  <c r="V222" i="1"/>
  <c r="V279" i="1"/>
  <c r="V92" i="1"/>
  <c r="V194" i="1"/>
  <c r="V226" i="1"/>
  <c r="V191" i="1"/>
  <c r="V230" i="1"/>
  <c r="V193" i="1"/>
  <c r="V295" i="1"/>
  <c r="V188" i="1"/>
  <c r="V215" i="1"/>
  <c r="V299" i="1"/>
  <c r="V198" i="1"/>
  <c r="V283" i="1"/>
  <c r="V202" i="1"/>
  <c r="V223" i="1"/>
  <c r="V218" i="1"/>
  <c r="V186" i="1"/>
  <c r="V205" i="1"/>
  <c r="V303" i="1"/>
  <c r="V293" i="1"/>
  <c r="V277" i="1"/>
  <c r="V297" i="1"/>
  <c r="V199" i="1"/>
  <c r="V231" i="1"/>
  <c r="V225" i="1"/>
  <c r="V195" i="1"/>
  <c r="V338" i="1"/>
  <c r="V211" i="1"/>
  <c r="V171" i="1"/>
  <c r="V273" i="1"/>
  <c r="V268" i="1"/>
  <c r="V285" i="1"/>
  <c r="V221" i="1"/>
  <c r="V233" i="1"/>
  <c r="V269" i="1"/>
  <c r="G31" i="18"/>
  <c r="H31" i="18" s="1"/>
  <c r="H28" i="18"/>
  <c r="G52" i="18"/>
  <c r="G38" i="18"/>
  <c r="G23" i="18"/>
  <c r="W3" i="1"/>
  <c r="I185" i="18" l="1"/>
  <c r="H193" i="18"/>
  <c r="I188" i="18"/>
  <c r="I191" i="18"/>
  <c r="I192" i="18"/>
  <c r="I190" i="18"/>
  <c r="I186" i="18"/>
  <c r="I187" i="18"/>
  <c r="I47" i="18"/>
  <c r="I175" i="18"/>
  <c r="I178" i="18"/>
  <c r="I171" i="18"/>
  <c r="I174" i="18"/>
  <c r="H179" i="18"/>
  <c r="I173" i="18"/>
  <c r="I172" i="18"/>
  <c r="I176" i="18"/>
  <c r="I177" i="18"/>
  <c r="I45" i="18"/>
  <c r="I163" i="18"/>
  <c r="W877" i="1"/>
  <c r="W831" i="1"/>
  <c r="W880" i="1"/>
  <c r="W848" i="1"/>
  <c r="W888" i="1"/>
  <c r="W891" i="1"/>
  <c r="W906" i="1"/>
  <c r="W911" i="1"/>
  <c r="W894" i="1"/>
  <c r="J189" i="18" s="1"/>
  <c r="W914" i="1"/>
  <c r="W915" i="1"/>
  <c r="W903" i="1"/>
  <c r="W907" i="1"/>
  <c r="W899" i="1"/>
  <c r="W910" i="1"/>
  <c r="W884" i="1"/>
  <c r="W898" i="1"/>
  <c r="W842" i="1"/>
  <c r="W868" i="1"/>
  <c r="W876" i="1"/>
  <c r="W847" i="1"/>
  <c r="W836" i="1"/>
  <c r="W918" i="1"/>
  <c r="W895" i="1"/>
  <c r="W872" i="1"/>
  <c r="W840" i="1"/>
  <c r="W869" i="1"/>
  <c r="W839" i="1"/>
  <c r="W885" i="1"/>
  <c r="W851" i="1"/>
  <c r="W902" i="1"/>
  <c r="W818" i="1"/>
  <c r="W825" i="1"/>
  <c r="W807" i="1"/>
  <c r="W881" i="1"/>
  <c r="W873" i="1"/>
  <c r="W867" i="1"/>
  <c r="W862" i="1"/>
  <c r="W860" i="1"/>
  <c r="W844" i="1"/>
  <c r="W830" i="1"/>
  <c r="W846" i="1"/>
  <c r="W917" i="1"/>
  <c r="W865" i="1"/>
  <c r="W843" i="1"/>
  <c r="W856" i="1"/>
  <c r="W850" i="1"/>
  <c r="W841" i="1"/>
  <c r="W901" i="1"/>
  <c r="W900" i="1"/>
  <c r="W887" i="1"/>
  <c r="W886" i="1"/>
  <c r="W870" i="1"/>
  <c r="W832" i="1"/>
  <c r="W854" i="1"/>
  <c r="W824" i="1"/>
  <c r="W916" i="1"/>
  <c r="W879" i="1"/>
  <c r="W909" i="1"/>
  <c r="W896" i="1"/>
  <c r="W890" i="1"/>
  <c r="W874" i="1"/>
  <c r="W849" i="1"/>
  <c r="W864" i="1"/>
  <c r="W855" i="1"/>
  <c r="W808" i="1"/>
  <c r="W814" i="1"/>
  <c r="W826" i="1"/>
  <c r="W835" i="1"/>
  <c r="W875" i="1"/>
  <c r="W913" i="1"/>
  <c r="W904" i="1"/>
  <c r="W893" i="1"/>
  <c r="W882" i="1"/>
  <c r="W878" i="1"/>
  <c r="W834" i="1"/>
  <c r="W819" i="1"/>
  <c r="W859" i="1"/>
  <c r="W817" i="1"/>
  <c r="W837" i="1"/>
  <c r="W811" i="1"/>
  <c r="W829" i="1"/>
  <c r="W827" i="1"/>
  <c r="W822" i="1"/>
  <c r="W816" i="1"/>
  <c r="W871" i="1"/>
  <c r="W852" i="1"/>
  <c r="W908" i="1"/>
  <c r="W897" i="1"/>
  <c r="W889" i="1"/>
  <c r="W828" i="1"/>
  <c r="W858" i="1"/>
  <c r="W863" i="1"/>
  <c r="W861" i="1"/>
  <c r="W853" i="1"/>
  <c r="W815" i="1"/>
  <c r="W823" i="1"/>
  <c r="W809" i="1"/>
  <c r="W821" i="1"/>
  <c r="W820" i="1"/>
  <c r="W912" i="1"/>
  <c r="W905" i="1"/>
  <c r="W892" i="1"/>
  <c r="W883" i="1"/>
  <c r="W866" i="1"/>
  <c r="W838" i="1"/>
  <c r="W812" i="1"/>
  <c r="W857" i="1"/>
  <c r="W813" i="1"/>
  <c r="W845" i="1"/>
  <c r="W833" i="1"/>
  <c r="W810" i="1"/>
  <c r="I164" i="18"/>
  <c r="I160" i="18"/>
  <c r="I158" i="18"/>
  <c r="I162" i="18"/>
  <c r="I157" i="18"/>
  <c r="I159" i="18"/>
  <c r="H165" i="18"/>
  <c r="I44" i="18"/>
  <c r="I144" i="18"/>
  <c r="I147" i="18"/>
  <c r="I133" i="18"/>
  <c r="I119" i="18"/>
  <c r="I136" i="18"/>
  <c r="I131" i="18"/>
  <c r="I148" i="18"/>
  <c r="I121" i="18"/>
  <c r="I116" i="18"/>
  <c r="I149" i="18"/>
  <c r="I120" i="18"/>
  <c r="I122" i="18"/>
  <c r="I135" i="18"/>
  <c r="I132" i="18"/>
  <c r="I123" i="18"/>
  <c r="I130" i="18"/>
  <c r="I150" i="18"/>
  <c r="I118" i="18"/>
  <c r="I134" i="18"/>
  <c r="I129" i="18"/>
  <c r="I145" i="18"/>
  <c r="H151" i="18"/>
  <c r="H137" i="18"/>
  <c r="H124" i="18"/>
  <c r="I143" i="18"/>
  <c r="I146" i="18"/>
  <c r="I50" i="18"/>
  <c r="I46" i="18"/>
  <c r="I49" i="18"/>
  <c r="W740" i="1"/>
  <c r="W804" i="1"/>
  <c r="W796" i="1"/>
  <c r="W788" i="1"/>
  <c r="W780" i="1"/>
  <c r="W772" i="1"/>
  <c r="W764" i="1"/>
  <c r="W752" i="1"/>
  <c r="W732" i="1"/>
  <c r="W720" i="1"/>
  <c r="W800" i="1"/>
  <c r="W768" i="1"/>
  <c r="W748" i="1"/>
  <c r="W728" i="1"/>
  <c r="W700" i="1"/>
  <c r="W696" i="1"/>
  <c r="W692" i="1"/>
  <c r="W688" i="1"/>
  <c r="W684" i="1"/>
  <c r="W681" i="1"/>
  <c r="W678" i="1"/>
  <c r="W674" i="1"/>
  <c r="W776" i="1"/>
  <c r="W756" i="1"/>
  <c r="W716" i="1"/>
  <c r="W704" i="1"/>
  <c r="W792" i="1"/>
  <c r="W712" i="1"/>
  <c r="W708" i="1"/>
  <c r="W662" i="1"/>
  <c r="W658" i="1"/>
  <c r="W654" i="1"/>
  <c r="W650" i="1"/>
  <c r="W646" i="1"/>
  <c r="W642" i="1"/>
  <c r="W622" i="1"/>
  <c r="W618" i="1"/>
  <c r="W614" i="1"/>
  <c r="W610" i="1"/>
  <c r="W606" i="1"/>
  <c r="W582" i="1"/>
  <c r="W578" i="1"/>
  <c r="W574" i="1"/>
  <c r="W744" i="1"/>
  <c r="W724" i="1"/>
  <c r="W666" i="1"/>
  <c r="W638" i="1"/>
  <c r="W634" i="1"/>
  <c r="W670" i="1"/>
  <c r="W598" i="1"/>
  <c r="W590" i="1"/>
  <c r="W542" i="1"/>
  <c r="W538" i="1"/>
  <c r="W784" i="1"/>
  <c r="W570" i="1"/>
  <c r="W566" i="1"/>
  <c r="W562" i="1"/>
  <c r="W554" i="1"/>
  <c r="W518" i="1"/>
  <c r="W514" i="1"/>
  <c r="W510" i="1"/>
  <c r="W736" i="1"/>
  <c r="W630" i="1"/>
  <c r="W586" i="1"/>
  <c r="W558" i="1"/>
  <c r="W743" i="1"/>
  <c r="W731" i="1"/>
  <c r="W719" i="1"/>
  <c r="W711" i="1"/>
  <c r="W537" i="1"/>
  <c r="W734" i="1"/>
  <c r="W726" i="1"/>
  <c r="W718" i="1"/>
  <c r="W710" i="1"/>
  <c r="W702" i="1"/>
  <c r="W698" i="1"/>
  <c r="W760" i="1"/>
  <c r="W626" i="1"/>
  <c r="W594" i="1"/>
  <c r="W550" i="1"/>
  <c r="W534" i="1"/>
  <c r="W526" i="1"/>
  <c r="W791" i="1"/>
  <c r="W755" i="1"/>
  <c r="W691" i="1"/>
  <c r="W683" i="1"/>
  <c r="W673" i="1"/>
  <c r="W629" i="1"/>
  <c r="W593" i="1"/>
  <c r="W549" i="1"/>
  <c r="W517" i="1"/>
  <c r="W738" i="1"/>
  <c r="W730" i="1"/>
  <c r="W722" i="1"/>
  <c r="W714" i="1"/>
  <c r="W706" i="1"/>
  <c r="W602" i="1"/>
  <c r="W546" i="1"/>
  <c r="W703" i="1"/>
  <c r="W661" i="1"/>
  <c r="W605" i="1"/>
  <c r="W581" i="1"/>
  <c r="W694" i="1"/>
  <c r="W690" i="1"/>
  <c r="W686" i="1"/>
  <c r="W682" i="1"/>
  <c r="W676" i="1"/>
  <c r="W640" i="1"/>
  <c r="W636" i="1"/>
  <c r="W632" i="1"/>
  <c r="W560" i="1"/>
  <c r="W556" i="1"/>
  <c r="W552" i="1"/>
  <c r="W530" i="1"/>
  <c r="W522" i="1"/>
  <c r="W767" i="1"/>
  <c r="W641" i="1"/>
  <c r="W802" i="1"/>
  <c r="W794" i="1"/>
  <c r="W786" i="1"/>
  <c r="W778" i="1"/>
  <c r="W770" i="1"/>
  <c r="W762" i="1"/>
  <c r="W758" i="1"/>
  <c r="W750" i="1"/>
  <c r="W742" i="1"/>
  <c r="W628" i="1"/>
  <c r="W600" i="1"/>
  <c r="W596" i="1"/>
  <c r="W592" i="1"/>
  <c r="W588" i="1"/>
  <c r="W584" i="1"/>
  <c r="W568" i="1"/>
  <c r="W564" i="1"/>
  <c r="W561" i="1"/>
  <c r="W790" i="1"/>
  <c r="W746" i="1"/>
  <c r="W668" i="1"/>
  <c r="W660" i="1"/>
  <c r="W652" i="1"/>
  <c r="W803" i="1"/>
  <c r="W649" i="1"/>
  <c r="W573" i="1"/>
  <c r="W782" i="1"/>
  <c r="W617" i="1"/>
  <c r="W664" i="1"/>
  <c r="W620" i="1"/>
  <c r="W616" i="1"/>
  <c r="W544" i="1"/>
  <c r="W540" i="1"/>
  <c r="W536" i="1"/>
  <c r="W532" i="1"/>
  <c r="W528" i="1"/>
  <c r="W524" i="1"/>
  <c r="W799" i="1"/>
  <c r="W795" i="1"/>
  <c r="W787" i="1"/>
  <c r="W783" i="1"/>
  <c r="W775" i="1"/>
  <c r="W771" i="1"/>
  <c r="W763" i="1"/>
  <c r="W747" i="1"/>
  <c r="W665" i="1"/>
  <c r="W657" i="1"/>
  <c r="W653" i="1"/>
  <c r="W645" i="1"/>
  <c r="W625" i="1"/>
  <c r="W621" i="1"/>
  <c r="W613" i="1"/>
  <c r="W609" i="1"/>
  <c r="W577" i="1"/>
  <c r="W557" i="1"/>
  <c r="W553" i="1"/>
  <c r="W545" i="1"/>
  <c r="W533" i="1"/>
  <c r="W525" i="1"/>
  <c r="W521" i="1"/>
  <c r="W805" i="1"/>
  <c r="W801" i="1"/>
  <c r="W797" i="1"/>
  <c r="W793" i="1"/>
  <c r="W789" i="1"/>
  <c r="W785" i="1"/>
  <c r="W781" i="1"/>
  <c r="W777" i="1"/>
  <c r="W773" i="1"/>
  <c r="W769" i="1"/>
  <c r="W765" i="1"/>
  <c r="W761" i="1"/>
  <c r="W701" i="1"/>
  <c r="W667" i="1"/>
  <c r="W663" i="1"/>
  <c r="W659" i="1"/>
  <c r="W655" i="1"/>
  <c r="W651" i="1"/>
  <c r="W647" i="1"/>
  <c r="W643" i="1"/>
  <c r="W623" i="1"/>
  <c r="W619" i="1"/>
  <c r="W615" i="1"/>
  <c r="W611" i="1"/>
  <c r="W607" i="1"/>
  <c r="W603" i="1"/>
  <c r="W583" i="1"/>
  <c r="W579" i="1"/>
  <c r="W575" i="1"/>
  <c r="W779" i="1"/>
  <c r="W529" i="1"/>
  <c r="W806" i="1"/>
  <c r="W766" i="1"/>
  <c r="W754" i="1"/>
  <c r="W644" i="1"/>
  <c r="W624" i="1"/>
  <c r="W580" i="1"/>
  <c r="W572" i="1"/>
  <c r="W759" i="1"/>
  <c r="W739" i="1"/>
  <c r="W735" i="1"/>
  <c r="W727" i="1"/>
  <c r="W723" i="1"/>
  <c r="W715" i="1"/>
  <c r="W637" i="1"/>
  <c r="W633" i="1"/>
  <c r="W757" i="1"/>
  <c r="W753" i="1"/>
  <c r="W749" i="1"/>
  <c r="W745" i="1"/>
  <c r="W741" i="1"/>
  <c r="W737" i="1"/>
  <c r="W733" i="1"/>
  <c r="W729" i="1"/>
  <c r="W725" i="1"/>
  <c r="W721" i="1"/>
  <c r="W717" i="1"/>
  <c r="W713" i="1"/>
  <c r="W709" i="1"/>
  <c r="W705" i="1"/>
  <c r="W639" i="1"/>
  <c r="W635" i="1"/>
  <c r="W559" i="1"/>
  <c r="W555" i="1"/>
  <c r="W551" i="1"/>
  <c r="W798" i="1"/>
  <c r="W695" i="1"/>
  <c r="W597" i="1"/>
  <c r="W585" i="1"/>
  <c r="W693" i="1"/>
  <c r="W679" i="1"/>
  <c r="W599" i="1"/>
  <c r="W591" i="1"/>
  <c r="W563" i="1"/>
  <c r="W543" i="1"/>
  <c r="W539" i="1"/>
  <c r="W576" i="1"/>
  <c r="W680" i="1"/>
  <c r="W589" i="1"/>
  <c r="W513" i="1"/>
  <c r="W671" i="1"/>
  <c r="W631" i="1"/>
  <c r="W595" i="1"/>
  <c r="W571" i="1"/>
  <c r="W567" i="1"/>
  <c r="W648" i="1"/>
  <c r="W520" i="1"/>
  <c r="W669" i="1"/>
  <c r="W541" i="1"/>
  <c r="W774" i="1"/>
  <c r="W656" i="1"/>
  <c r="W612" i="1"/>
  <c r="W604" i="1"/>
  <c r="W548" i="1"/>
  <c r="W516" i="1"/>
  <c r="W707" i="1"/>
  <c r="W699" i="1"/>
  <c r="W677" i="1"/>
  <c r="W569" i="1"/>
  <c r="W697" i="1"/>
  <c r="W627" i="1"/>
  <c r="W519" i="1"/>
  <c r="W515" i="1"/>
  <c r="W511" i="1"/>
  <c r="W672" i="1"/>
  <c r="W608" i="1"/>
  <c r="W601" i="1"/>
  <c r="W685" i="1"/>
  <c r="W587" i="1"/>
  <c r="W512" i="1"/>
  <c r="W751" i="1"/>
  <c r="W687" i="1"/>
  <c r="W565" i="1"/>
  <c r="W535" i="1"/>
  <c r="W689" i="1"/>
  <c r="W547" i="1"/>
  <c r="W527" i="1"/>
  <c r="W523" i="1"/>
  <c r="W675" i="1"/>
  <c r="W531" i="1"/>
  <c r="H14" i="18"/>
  <c r="I96" i="18"/>
  <c r="I13" i="18"/>
  <c r="I6" i="18"/>
  <c r="I43" i="18"/>
  <c r="W170" i="1"/>
  <c r="W485" i="1"/>
  <c r="W481" i="1"/>
  <c r="W477" i="1"/>
  <c r="W473" i="1"/>
  <c r="W509" i="1"/>
  <c r="W505" i="1"/>
  <c r="W501" i="1"/>
  <c r="W497" i="1"/>
  <c r="W493" i="1"/>
  <c r="W489" i="1"/>
  <c r="W508" i="1"/>
  <c r="W504" i="1"/>
  <c r="W500" i="1"/>
  <c r="W496" i="1"/>
  <c r="W492" i="1"/>
  <c r="W488" i="1"/>
  <c r="W465" i="1"/>
  <c r="W457" i="1"/>
  <c r="W449" i="1"/>
  <c r="W484" i="1"/>
  <c r="W480" i="1"/>
  <c r="W476" i="1"/>
  <c r="W469" i="1"/>
  <c r="W461" i="1"/>
  <c r="W453" i="1"/>
  <c r="W425" i="1"/>
  <c r="W440" i="1"/>
  <c r="W432" i="1"/>
  <c r="W437" i="1"/>
  <c r="W429" i="1"/>
  <c r="W468" i="1"/>
  <c r="W464" i="1"/>
  <c r="W460" i="1"/>
  <c r="W456" i="1"/>
  <c r="W452" i="1"/>
  <c r="W448" i="1"/>
  <c r="W444" i="1"/>
  <c r="W436" i="1"/>
  <c r="W441" i="1"/>
  <c r="W433" i="1"/>
  <c r="W428" i="1"/>
  <c r="W487" i="1"/>
  <c r="W483" i="1"/>
  <c r="W479" i="1"/>
  <c r="W475" i="1"/>
  <c r="W507" i="1"/>
  <c r="W503" i="1"/>
  <c r="W499" i="1"/>
  <c r="W495" i="1"/>
  <c r="W491" i="1"/>
  <c r="W471" i="1"/>
  <c r="W467" i="1"/>
  <c r="W463" i="1"/>
  <c r="W459" i="1"/>
  <c r="W455" i="1"/>
  <c r="W451" i="1"/>
  <c r="W472" i="1"/>
  <c r="W506" i="1"/>
  <c r="W502" i="1"/>
  <c r="W498" i="1"/>
  <c r="W494" i="1"/>
  <c r="W490" i="1"/>
  <c r="W486" i="1"/>
  <c r="W482" i="1"/>
  <c r="W478" i="1"/>
  <c r="W474" i="1"/>
  <c r="W438" i="1"/>
  <c r="W430" i="1"/>
  <c r="W447" i="1"/>
  <c r="W439" i="1"/>
  <c r="W435" i="1"/>
  <c r="W431" i="1"/>
  <c r="W427" i="1"/>
  <c r="W446" i="1"/>
  <c r="W470" i="1"/>
  <c r="W466" i="1"/>
  <c r="W462" i="1"/>
  <c r="W458" i="1"/>
  <c r="W454" i="1"/>
  <c r="W450" i="1"/>
  <c r="W442" i="1"/>
  <c r="W434" i="1"/>
  <c r="W370" i="1"/>
  <c r="W74" i="1"/>
  <c r="W185" i="1"/>
  <c r="W372" i="1"/>
  <c r="W70" i="1"/>
  <c r="W420" i="1"/>
  <c r="W383" i="1"/>
  <c r="W386" i="1"/>
  <c r="W168" i="1"/>
  <c r="W443" i="1"/>
  <c r="W79" i="1"/>
  <c r="W373" i="1"/>
  <c r="W381" i="1"/>
  <c r="W380" i="1"/>
  <c r="W379" i="1"/>
  <c r="W426" i="1"/>
  <c r="W71" i="1"/>
  <c r="W77" i="1"/>
  <c r="W419" i="1"/>
  <c r="J117" i="18" s="1"/>
  <c r="W382" i="1"/>
  <c r="W384" i="1"/>
  <c r="W424" i="1"/>
  <c r="W422" i="1"/>
  <c r="W418" i="1"/>
  <c r="W159" i="1"/>
  <c r="W423" i="1"/>
  <c r="W162" i="1"/>
  <c r="W417" i="1"/>
  <c r="J120" i="18" s="1"/>
  <c r="W416" i="1"/>
  <c r="W445" i="1"/>
  <c r="W371" i="1"/>
  <c r="W415" i="1"/>
  <c r="W165" i="1"/>
  <c r="W76" i="1"/>
  <c r="W73" i="1"/>
  <c r="W150" i="1"/>
  <c r="W387" i="1"/>
  <c r="W88" i="1"/>
  <c r="W394" i="1"/>
  <c r="W421" i="1"/>
  <c r="W397" i="1"/>
  <c r="W391" i="1"/>
  <c r="W385" i="1"/>
  <c r="W376" i="1"/>
  <c r="W407" i="1"/>
  <c r="W409" i="1"/>
  <c r="W84" i="1"/>
  <c r="W401" i="1"/>
  <c r="W375" i="1"/>
  <c r="W378" i="1"/>
  <c r="W392" i="1"/>
  <c r="W412" i="1"/>
  <c r="W402" i="1"/>
  <c r="W398" i="1"/>
  <c r="W405" i="1"/>
  <c r="W396" i="1"/>
  <c r="W390" i="1"/>
  <c r="W377" i="1"/>
  <c r="W410" i="1"/>
  <c r="W408" i="1"/>
  <c r="W400" i="1"/>
  <c r="W406" i="1"/>
  <c r="W82" i="1"/>
  <c r="W411" i="1"/>
  <c r="W395" i="1"/>
  <c r="W413" i="1"/>
  <c r="W86" i="1"/>
  <c r="W393" i="1"/>
  <c r="W399" i="1"/>
  <c r="W388" i="1"/>
  <c r="W414" i="1"/>
  <c r="W80" i="1"/>
  <c r="W389" i="1"/>
  <c r="W403" i="1"/>
  <c r="W404" i="1"/>
  <c r="W374" i="1"/>
  <c r="W187" i="1"/>
  <c r="I21" i="18"/>
  <c r="I37" i="18"/>
  <c r="I20" i="18"/>
  <c r="I36" i="18"/>
  <c r="I22" i="18"/>
  <c r="I48" i="18"/>
  <c r="I9" i="18"/>
  <c r="I11" i="18"/>
  <c r="I8" i="18"/>
  <c r="I5" i="18"/>
  <c r="I7" i="18"/>
  <c r="I12" i="18"/>
  <c r="I10" i="18"/>
  <c r="I105" i="18"/>
  <c r="I93" i="18"/>
  <c r="I97" i="18"/>
  <c r="H100" i="18"/>
  <c r="H112" i="18"/>
  <c r="I109" i="18"/>
  <c r="I108" i="18"/>
  <c r="I94" i="18"/>
  <c r="I92" i="18"/>
  <c r="I111" i="18"/>
  <c r="I106" i="18"/>
  <c r="I104" i="18"/>
  <c r="I98" i="18"/>
  <c r="I110" i="18"/>
  <c r="I99" i="18"/>
  <c r="I95" i="18"/>
  <c r="I107" i="18"/>
  <c r="W67" i="1"/>
  <c r="W65" i="1"/>
  <c r="W64" i="1"/>
  <c r="W63" i="1"/>
  <c r="W68" i="1"/>
  <c r="W61" i="1"/>
  <c r="W59" i="1"/>
  <c r="W58" i="1"/>
  <c r="W54" i="1"/>
  <c r="W56" i="1"/>
  <c r="W52" i="1"/>
  <c r="W60" i="1"/>
  <c r="W53" i="1"/>
  <c r="W55" i="1"/>
  <c r="W48" i="1"/>
  <c r="W46" i="1"/>
  <c r="W47" i="1"/>
  <c r="W49" i="1"/>
  <c r="W50" i="1"/>
  <c r="W40" i="1"/>
  <c r="W44" i="1"/>
  <c r="W34" i="1"/>
  <c r="W33" i="1"/>
  <c r="W41" i="1"/>
  <c r="W38" i="1"/>
  <c r="W36" i="1"/>
  <c r="W43" i="1"/>
  <c r="W42" i="1"/>
  <c r="W35" i="1"/>
  <c r="W37" i="1"/>
  <c r="W335" i="1"/>
  <c r="W66" i="1"/>
  <c r="W356" i="1"/>
  <c r="W15" i="1"/>
  <c r="W51" i="1"/>
  <c r="W27" i="1"/>
  <c r="W69" i="1"/>
  <c r="W184" i="1"/>
  <c r="W172" i="1"/>
  <c r="W57" i="1"/>
  <c r="W62" i="1"/>
  <c r="W89" i="1"/>
  <c r="W138" i="1"/>
  <c r="W263" i="1"/>
  <c r="W251" i="1"/>
  <c r="W107" i="1"/>
  <c r="W155" i="1"/>
  <c r="W111" i="1"/>
  <c r="W98" i="1"/>
  <c r="W347" i="1"/>
  <c r="W99" i="1"/>
  <c r="W355" i="1"/>
  <c r="W322" i="1"/>
  <c r="W26" i="1"/>
  <c r="W164" i="1"/>
  <c r="W149" i="1"/>
  <c r="W133" i="1"/>
  <c r="W258" i="1"/>
  <c r="W246" i="1"/>
  <c r="W239" i="1"/>
  <c r="W309" i="1"/>
  <c r="W115" i="1"/>
  <c r="W87" i="1"/>
  <c r="W289" i="1"/>
  <c r="W110" i="1"/>
  <c r="W102" i="1"/>
  <c r="W94" i="1"/>
  <c r="W319" i="1"/>
  <c r="W120" i="1"/>
  <c r="W333" i="1"/>
  <c r="W14" i="1"/>
  <c r="W179" i="1"/>
  <c r="W119" i="1"/>
  <c r="W346" i="1"/>
  <c r="W366" i="1"/>
  <c r="W358" i="1"/>
  <c r="W354" i="1"/>
  <c r="W341" i="1"/>
  <c r="W192" i="1"/>
  <c r="W363" i="1"/>
  <c r="W123" i="1"/>
  <c r="W342" i="1"/>
  <c r="W90" i="1"/>
  <c r="W332" i="1"/>
  <c r="W328" i="1"/>
  <c r="W324" i="1"/>
  <c r="W321" i="1"/>
  <c r="W25" i="1"/>
  <c r="W281" i="1"/>
  <c r="W114" i="1"/>
  <c r="W13" i="1"/>
  <c r="W169" i="1"/>
  <c r="W157" i="1"/>
  <c r="W317" i="1"/>
  <c r="W261" i="1"/>
  <c r="W257" i="1"/>
  <c r="W253" i="1"/>
  <c r="W249" i="1"/>
  <c r="W245" i="1"/>
  <c r="W238" i="1"/>
  <c r="W196" i="1"/>
  <c r="W31" i="1"/>
  <c r="W308" i="1"/>
  <c r="W127" i="1"/>
  <c r="W182" i="1"/>
  <c r="W153" i="1"/>
  <c r="W288" i="1"/>
  <c r="W368" i="1"/>
  <c r="W364" i="1"/>
  <c r="W360" i="1"/>
  <c r="W339" i="1"/>
  <c r="W334" i="1"/>
  <c r="W326" i="1"/>
  <c r="W9" i="1"/>
  <c r="W310" i="1"/>
  <c r="W266" i="1"/>
  <c r="W117" i="1"/>
  <c r="W349" i="1"/>
  <c r="W331" i="1"/>
  <c r="W19" i="1"/>
  <c r="W103" i="1"/>
  <c r="W95" i="1"/>
  <c r="W91" i="1"/>
  <c r="W78" i="1"/>
  <c r="W22" i="1"/>
  <c r="W350" i="1"/>
  <c r="W17" i="1"/>
  <c r="W178" i="1"/>
  <c r="W314" i="1"/>
  <c r="W345" i="1"/>
  <c r="W125" i="1"/>
  <c r="W11" i="1"/>
  <c r="W282" i="1"/>
  <c r="W259" i="1"/>
  <c r="W240" i="1"/>
  <c r="W343" i="1"/>
  <c r="W359" i="1"/>
  <c r="W318" i="1"/>
  <c r="W18" i="1"/>
  <c r="W175" i="1"/>
  <c r="W272" i="1"/>
  <c r="W287" i="1"/>
  <c r="W21" i="1"/>
  <c r="W148" i="1"/>
  <c r="W81" i="1"/>
  <c r="W23" i="1"/>
  <c r="W311" i="1"/>
  <c r="W130" i="1"/>
  <c r="W5" i="1"/>
  <c r="W144" i="1"/>
  <c r="W136" i="1"/>
  <c r="W132" i="1"/>
  <c r="W109" i="1"/>
  <c r="W105" i="1"/>
  <c r="W304" i="1"/>
  <c r="W236" i="1"/>
  <c r="W124" i="1"/>
  <c r="W325" i="1"/>
  <c r="W183" i="1"/>
  <c r="W141" i="1"/>
  <c r="W254" i="1"/>
  <c r="W97" i="1"/>
  <c r="W361" i="1"/>
  <c r="W336" i="1"/>
  <c r="W320" i="1"/>
  <c r="W28" i="1"/>
  <c r="W8" i="1"/>
  <c r="W147" i="1"/>
  <c r="W271" i="1"/>
  <c r="W7" i="1"/>
  <c r="W180" i="1"/>
  <c r="W160" i="1"/>
  <c r="W286" i="1"/>
  <c r="W255" i="1"/>
  <c r="W351" i="1"/>
  <c r="W154" i="1"/>
  <c r="W315" i="1"/>
  <c r="W129" i="1"/>
  <c r="W242" i="1"/>
  <c r="W369" i="1"/>
  <c r="W353" i="1"/>
  <c r="W327" i="1"/>
  <c r="W72" i="1"/>
  <c r="W177" i="1"/>
  <c r="W29" i="1"/>
  <c r="W128" i="1"/>
  <c r="W122" i="1"/>
  <c r="W176" i="1"/>
  <c r="W247" i="1"/>
  <c r="W158" i="1"/>
  <c r="W145" i="1"/>
  <c r="W312" i="1"/>
  <c r="W137" i="1"/>
  <c r="W126" i="1"/>
  <c r="W365" i="1"/>
  <c r="W83" i="1"/>
  <c r="W20" i="1"/>
  <c r="W16" i="1"/>
  <c r="W161" i="1"/>
  <c r="W307" i="1"/>
  <c r="W139" i="1"/>
  <c r="W174" i="1"/>
  <c r="W313" i="1"/>
  <c r="W30" i="1"/>
  <c r="W12" i="1"/>
  <c r="W4" i="1"/>
  <c r="W113" i="1"/>
  <c r="W323" i="1"/>
  <c r="W134" i="1"/>
  <c r="W204" i="1"/>
  <c r="W24" i="1"/>
  <c r="W243" i="1"/>
  <c r="W262" i="1"/>
  <c r="W235" i="1"/>
  <c r="W340" i="1"/>
  <c r="W291" i="1"/>
  <c r="W265" i="1"/>
  <c r="W264" i="1"/>
  <c r="W248" i="1"/>
  <c r="W237" i="1"/>
  <c r="W121" i="1"/>
  <c r="W108" i="1"/>
  <c r="W140" i="1"/>
  <c r="W93" i="1"/>
  <c r="W156" i="1"/>
  <c r="W143" i="1"/>
  <c r="W316" i="1"/>
  <c r="W131" i="1"/>
  <c r="W252" i="1"/>
  <c r="W241" i="1"/>
  <c r="W348" i="1"/>
  <c r="W306" i="1"/>
  <c r="W290" i="1"/>
  <c r="W250" i="1"/>
  <c r="W357" i="1"/>
  <c r="W330" i="1"/>
  <c r="W135" i="1"/>
  <c r="W256" i="1"/>
  <c r="W112" i="1"/>
  <c r="W329" i="1"/>
  <c r="W101" i="1"/>
  <c r="W181" i="1"/>
  <c r="W173" i="1"/>
  <c r="W152" i="1"/>
  <c r="W260" i="1"/>
  <c r="W244" i="1"/>
  <c r="W344" i="1"/>
  <c r="W337" i="1"/>
  <c r="W39" i="1"/>
  <c r="W92" i="1"/>
  <c r="W116" i="1"/>
  <c r="W210" i="1"/>
  <c r="W276" i="1"/>
  <c r="W218" i="1"/>
  <c r="W171" i="1"/>
  <c r="W197" i="1"/>
  <c r="W226" i="1"/>
  <c r="W189" i="1"/>
  <c r="W166" i="1"/>
  <c r="W214" i="1"/>
  <c r="W230" i="1"/>
  <c r="W284" i="1"/>
  <c r="W193" i="1"/>
  <c r="W234" i="1"/>
  <c r="W206" i="1"/>
  <c r="W268" i="1"/>
  <c r="W222" i="1"/>
  <c r="W296" i="1"/>
  <c r="W280" i="1"/>
  <c r="W163" i="1"/>
  <c r="W201" i="1"/>
  <c r="W45" i="1"/>
  <c r="W104" i="1"/>
  <c r="W283" i="1"/>
  <c r="W223" i="1"/>
  <c r="W227" i="1"/>
  <c r="W221" i="1"/>
  <c r="W211" i="1"/>
  <c r="W267" i="1"/>
  <c r="W233" i="1"/>
  <c r="W219" i="1"/>
  <c r="W207" i="1"/>
  <c r="W205" i="1"/>
  <c r="W273" i="1"/>
  <c r="W293" i="1"/>
  <c r="W277" i="1"/>
  <c r="W209" i="1"/>
  <c r="W269" i="1"/>
  <c r="W213" i="1"/>
  <c r="W231" i="1"/>
  <c r="W225" i="1"/>
  <c r="W295" i="1"/>
  <c r="W285" i="1"/>
  <c r="W275" i="1"/>
  <c r="W217" i="1"/>
  <c r="W215" i="1"/>
  <c r="W229" i="1"/>
  <c r="W279" i="1"/>
  <c r="W151" i="1"/>
  <c r="W292" i="1"/>
  <c r="W85" i="1"/>
  <c r="W305" i="1"/>
  <c r="W32" i="1"/>
  <c r="W96" i="1"/>
  <c r="W100" i="1"/>
  <c r="W362" i="1"/>
  <c r="W212" i="1"/>
  <c r="W278" i="1"/>
  <c r="W300" i="1"/>
  <c r="W367" i="1"/>
  <c r="W338" i="1"/>
  <c r="W208" i="1"/>
  <c r="W303" i="1"/>
  <c r="W270" i="1"/>
  <c r="W220" i="1"/>
  <c r="W216" i="1"/>
  <c r="W297" i="1"/>
  <c r="W298" i="1"/>
  <c r="W142" i="1"/>
  <c r="W224" i="1"/>
  <c r="W228" i="1"/>
  <c r="W301" i="1"/>
  <c r="W302" i="1"/>
  <c r="W294" i="1"/>
  <c r="W146" i="1"/>
  <c r="W352" i="1"/>
  <c r="W232" i="1"/>
  <c r="W274" i="1"/>
  <c r="W299" i="1"/>
  <c r="W106" i="1"/>
  <c r="W75" i="1"/>
  <c r="W167" i="1"/>
  <c r="W194" i="1"/>
  <c r="W6" i="1"/>
  <c r="W10" i="1"/>
  <c r="W203" i="1"/>
  <c r="W188" i="1"/>
  <c r="W118" i="1"/>
  <c r="W190" i="1"/>
  <c r="W200" i="1"/>
  <c r="W186" i="1"/>
  <c r="W199" i="1"/>
  <c r="W195" i="1"/>
  <c r="W198" i="1"/>
  <c r="W202" i="1"/>
  <c r="W191" i="1"/>
  <c r="H52" i="18"/>
  <c r="H38" i="18"/>
  <c r="H23" i="18"/>
  <c r="X3" i="1"/>
  <c r="I193" i="18" l="1"/>
  <c r="J188" i="18"/>
  <c r="J187" i="18"/>
  <c r="J190" i="18"/>
  <c r="J185" i="18"/>
  <c r="J192" i="18"/>
  <c r="J191" i="18"/>
  <c r="J186" i="18"/>
  <c r="J47" i="18"/>
  <c r="J175" i="18"/>
  <c r="J171" i="18"/>
  <c r="J177" i="18"/>
  <c r="J178" i="18"/>
  <c r="J173" i="18"/>
  <c r="I179" i="18"/>
  <c r="J176" i="18"/>
  <c r="J174" i="18"/>
  <c r="J172" i="18"/>
  <c r="J45" i="18"/>
  <c r="X837" i="1"/>
  <c r="X880" i="1"/>
  <c r="X889" i="1"/>
  <c r="X896" i="1"/>
  <c r="X857" i="1"/>
  <c r="X861" i="1"/>
  <c r="X866" i="1"/>
  <c r="X877" i="1"/>
  <c r="X900" i="1"/>
  <c r="X908" i="1"/>
  <c r="X855" i="1"/>
  <c r="X894" i="1"/>
  <c r="K189" i="18" s="1"/>
  <c r="X847" i="1"/>
  <c r="X882" i="1"/>
  <c r="X884" i="1"/>
  <c r="X915" i="1"/>
  <c r="X878" i="1"/>
  <c r="X904" i="1"/>
  <c r="X906" i="1"/>
  <c r="X888" i="1"/>
  <c r="X886" i="1"/>
  <c r="X843" i="1"/>
  <c r="X910" i="1"/>
  <c r="X917" i="1"/>
  <c r="X892" i="1"/>
  <c r="X876" i="1"/>
  <c r="X873" i="1"/>
  <c r="X870" i="1"/>
  <c r="X835" i="1"/>
  <c r="X831" i="1"/>
  <c r="X851" i="1"/>
  <c r="X825" i="1"/>
  <c r="X912" i="1"/>
  <c r="X898" i="1"/>
  <c r="X874" i="1"/>
  <c r="X853" i="1"/>
  <c r="X863" i="1"/>
  <c r="X872" i="1"/>
  <c r="X845" i="1"/>
  <c r="X840" i="1"/>
  <c r="X826" i="1"/>
  <c r="X881" i="1"/>
  <c r="X865" i="1"/>
  <c r="X868" i="1"/>
  <c r="X839" i="1"/>
  <c r="X846" i="1"/>
  <c r="X807" i="1"/>
  <c r="X902" i="1"/>
  <c r="X869" i="1"/>
  <c r="X859" i="1"/>
  <c r="X833" i="1"/>
  <c r="X829" i="1"/>
  <c r="X913" i="1"/>
  <c r="X909" i="1"/>
  <c r="X905" i="1"/>
  <c r="X901" i="1"/>
  <c r="X897" i="1"/>
  <c r="X893" i="1"/>
  <c r="X890" i="1"/>
  <c r="X887" i="1"/>
  <c r="X883" i="1"/>
  <c r="X867" i="1"/>
  <c r="X879" i="1"/>
  <c r="X871" i="1"/>
  <c r="X918" i="1"/>
  <c r="X907" i="1"/>
  <c r="X875" i="1"/>
  <c r="X860" i="1"/>
  <c r="X844" i="1"/>
  <c r="X899" i="1"/>
  <c r="X916" i="1"/>
  <c r="X864" i="1"/>
  <c r="X824" i="1"/>
  <c r="X822" i="1"/>
  <c r="X848" i="1"/>
  <c r="X903" i="1"/>
  <c r="X838" i="1"/>
  <c r="X834" i="1"/>
  <c r="X821" i="1"/>
  <c r="X818" i="1"/>
  <c r="X816" i="1"/>
  <c r="X808" i="1"/>
  <c r="X852" i="1"/>
  <c r="X914" i="1"/>
  <c r="X911" i="1"/>
  <c r="X841" i="1"/>
  <c r="X819" i="1"/>
  <c r="X850" i="1"/>
  <c r="X842" i="1"/>
  <c r="X827" i="1"/>
  <c r="X814" i="1"/>
  <c r="X813" i="1"/>
  <c r="X812" i="1"/>
  <c r="X811" i="1"/>
  <c r="X810" i="1"/>
  <c r="X809" i="1"/>
  <c r="X862" i="1"/>
  <c r="X854" i="1"/>
  <c r="X815" i="1"/>
  <c r="X823" i="1"/>
  <c r="X820" i="1"/>
  <c r="X817" i="1"/>
  <c r="X836" i="1"/>
  <c r="X895" i="1"/>
  <c r="X891" i="1"/>
  <c r="X885" i="1"/>
  <c r="X856" i="1"/>
  <c r="X849" i="1"/>
  <c r="X832" i="1"/>
  <c r="X828" i="1"/>
  <c r="X858" i="1"/>
  <c r="X830" i="1"/>
  <c r="J158" i="18"/>
  <c r="J160" i="18"/>
  <c r="J163" i="18"/>
  <c r="J161" i="18"/>
  <c r="I165" i="18"/>
  <c r="J162" i="18"/>
  <c r="J159" i="18"/>
  <c r="J157" i="18"/>
  <c r="J164" i="18"/>
  <c r="J44" i="18"/>
  <c r="J144" i="18"/>
  <c r="J121" i="18"/>
  <c r="J150" i="18"/>
  <c r="J129" i="18"/>
  <c r="J134" i="18"/>
  <c r="J148" i="18"/>
  <c r="J145" i="18"/>
  <c r="J123" i="18"/>
  <c r="J130" i="18"/>
  <c r="J131" i="18"/>
  <c r="J133" i="18"/>
  <c r="J147" i="18"/>
  <c r="I137" i="18"/>
  <c r="J118" i="18"/>
  <c r="J119" i="18"/>
  <c r="J122" i="18"/>
  <c r="J132" i="18"/>
  <c r="J149" i="18"/>
  <c r="I124" i="18"/>
  <c r="J116" i="18"/>
  <c r="J136" i="18"/>
  <c r="J135" i="18"/>
  <c r="J143" i="18"/>
  <c r="J146" i="18"/>
  <c r="I151" i="18"/>
  <c r="J50" i="18"/>
  <c r="J46" i="18"/>
  <c r="J49" i="18"/>
  <c r="X804" i="1"/>
  <c r="X800" i="1"/>
  <c r="X796" i="1"/>
  <c r="X792" i="1"/>
  <c r="X788" i="1"/>
  <c r="X784" i="1"/>
  <c r="X780" i="1"/>
  <c r="X776" i="1"/>
  <c r="X772" i="1"/>
  <c r="X768" i="1"/>
  <c r="X764" i="1"/>
  <c r="X760" i="1"/>
  <c r="X744" i="1"/>
  <c r="X748" i="1"/>
  <c r="X732" i="1"/>
  <c r="X716" i="1"/>
  <c r="X712" i="1"/>
  <c r="X704" i="1"/>
  <c r="X752" i="1"/>
  <c r="X740" i="1"/>
  <c r="X736" i="1"/>
  <c r="X720" i="1"/>
  <c r="X728" i="1"/>
  <c r="X708" i="1"/>
  <c r="X700" i="1"/>
  <c r="X684" i="1"/>
  <c r="X670" i="1"/>
  <c r="X666" i="1"/>
  <c r="X662" i="1"/>
  <c r="X658" i="1"/>
  <c r="X654" i="1"/>
  <c r="X650" i="1"/>
  <c r="X646" i="1"/>
  <c r="X642" i="1"/>
  <c r="X622" i="1"/>
  <c r="X618" i="1"/>
  <c r="X614" i="1"/>
  <c r="X610" i="1"/>
  <c r="X606" i="1"/>
  <c r="X688" i="1"/>
  <c r="X674" i="1"/>
  <c r="X638" i="1"/>
  <c r="X634" i="1"/>
  <c r="X630" i="1"/>
  <c r="X626" i="1"/>
  <c r="X602" i="1"/>
  <c r="X598" i="1"/>
  <c r="X594" i="1"/>
  <c r="X590" i="1"/>
  <c r="X586" i="1"/>
  <c r="X582" i="1"/>
  <c r="X578" i="1"/>
  <c r="X574" i="1"/>
  <c r="X570" i="1"/>
  <c r="X696" i="1"/>
  <c r="X681" i="1"/>
  <c r="X566" i="1"/>
  <c r="X562" i="1"/>
  <c r="X558" i="1"/>
  <c r="X554" i="1"/>
  <c r="X538" i="1"/>
  <c r="X526" i="1"/>
  <c r="X522" i="1"/>
  <c r="X518" i="1"/>
  <c r="X514" i="1"/>
  <c r="X510" i="1"/>
  <c r="X542" i="1"/>
  <c r="X534" i="1"/>
  <c r="X530" i="1"/>
  <c r="X803" i="1"/>
  <c r="X791" i="1"/>
  <c r="X779" i="1"/>
  <c r="X546" i="1"/>
  <c r="X755" i="1"/>
  <c r="X743" i="1"/>
  <c r="X731" i="1"/>
  <c r="X719" i="1"/>
  <c r="X711" i="1"/>
  <c r="X703" i="1"/>
  <c r="X661" i="1"/>
  <c r="X649" i="1"/>
  <c r="X641" i="1"/>
  <c r="X629" i="1"/>
  <c r="X617" i="1"/>
  <c r="X605" i="1"/>
  <c r="X593" i="1"/>
  <c r="X581" i="1"/>
  <c r="X561" i="1"/>
  <c r="X517" i="1"/>
  <c r="X758" i="1"/>
  <c r="X754" i="1"/>
  <c r="X750" i="1"/>
  <c r="X746" i="1"/>
  <c r="X742" i="1"/>
  <c r="X738" i="1"/>
  <c r="X734" i="1"/>
  <c r="X730" i="1"/>
  <c r="X726" i="1"/>
  <c r="X722" i="1"/>
  <c r="X718" i="1"/>
  <c r="X714" i="1"/>
  <c r="X710" i="1"/>
  <c r="X706" i="1"/>
  <c r="X702" i="1"/>
  <c r="X724" i="1"/>
  <c r="X692" i="1"/>
  <c r="X767" i="1"/>
  <c r="X529" i="1"/>
  <c r="X806" i="1"/>
  <c r="X802" i="1"/>
  <c r="X798" i="1"/>
  <c r="X794" i="1"/>
  <c r="X790" i="1"/>
  <c r="X786" i="1"/>
  <c r="X782" i="1"/>
  <c r="X778" i="1"/>
  <c r="X774" i="1"/>
  <c r="X770" i="1"/>
  <c r="X766" i="1"/>
  <c r="X762" i="1"/>
  <c r="X756" i="1"/>
  <c r="X683" i="1"/>
  <c r="X549" i="1"/>
  <c r="X664" i="1"/>
  <c r="X660" i="1"/>
  <c r="X656" i="1"/>
  <c r="X652" i="1"/>
  <c r="X648" i="1"/>
  <c r="X644" i="1"/>
  <c r="X636" i="1"/>
  <c r="X632" i="1"/>
  <c r="X628" i="1"/>
  <c r="X624" i="1"/>
  <c r="X620" i="1"/>
  <c r="X616" i="1"/>
  <c r="X612" i="1"/>
  <c r="X608" i="1"/>
  <c r="X604" i="1"/>
  <c r="X600" i="1"/>
  <c r="X596" i="1"/>
  <c r="X592" i="1"/>
  <c r="X588" i="1"/>
  <c r="X584" i="1"/>
  <c r="X568" i="1"/>
  <c r="X564" i="1"/>
  <c r="X560" i="1"/>
  <c r="X556" i="1"/>
  <c r="X552" i="1"/>
  <c r="X550" i="1"/>
  <c r="X691" i="1"/>
  <c r="X640" i="1"/>
  <c r="X678" i="1"/>
  <c r="X573" i="1"/>
  <c r="X537" i="1"/>
  <c r="X690" i="1"/>
  <c r="X676" i="1"/>
  <c r="X668" i="1"/>
  <c r="X686" i="1"/>
  <c r="X672" i="1"/>
  <c r="X548" i="1"/>
  <c r="X694" i="1"/>
  <c r="X536" i="1"/>
  <c r="X545" i="1"/>
  <c r="X541" i="1"/>
  <c r="X667" i="1"/>
  <c r="X651" i="1"/>
  <c r="X623" i="1"/>
  <c r="X607" i="1"/>
  <c r="X544" i="1"/>
  <c r="X540" i="1"/>
  <c r="X520" i="1"/>
  <c r="X516" i="1"/>
  <c r="X512" i="1"/>
  <c r="X759" i="1"/>
  <c r="X751" i="1"/>
  <c r="X747" i="1"/>
  <c r="X739" i="1"/>
  <c r="X735" i="1"/>
  <c r="X727" i="1"/>
  <c r="X723" i="1"/>
  <c r="X715" i="1"/>
  <c r="X707" i="1"/>
  <c r="X665" i="1"/>
  <c r="X657" i="1"/>
  <c r="X653" i="1"/>
  <c r="X645" i="1"/>
  <c r="X637" i="1"/>
  <c r="X633" i="1"/>
  <c r="X625" i="1"/>
  <c r="X621" i="1"/>
  <c r="X613" i="1"/>
  <c r="X609" i="1"/>
  <c r="X601" i="1"/>
  <c r="X597" i="1"/>
  <c r="X589" i="1"/>
  <c r="X585" i="1"/>
  <c r="X569" i="1"/>
  <c r="X565" i="1"/>
  <c r="X557" i="1"/>
  <c r="X553" i="1"/>
  <c r="X525" i="1"/>
  <c r="X521" i="1"/>
  <c r="X513" i="1"/>
  <c r="X757" i="1"/>
  <c r="X753" i="1"/>
  <c r="X749" i="1"/>
  <c r="X745" i="1"/>
  <c r="X741" i="1"/>
  <c r="X737" i="1"/>
  <c r="X733" i="1"/>
  <c r="X729" i="1"/>
  <c r="X725" i="1"/>
  <c r="X721" i="1"/>
  <c r="X717" i="1"/>
  <c r="X713" i="1"/>
  <c r="X709" i="1"/>
  <c r="X705" i="1"/>
  <c r="X701" i="1"/>
  <c r="X663" i="1"/>
  <c r="X655" i="1"/>
  <c r="X647" i="1"/>
  <c r="X639" i="1"/>
  <c r="X635" i="1"/>
  <c r="X631" i="1"/>
  <c r="X627" i="1"/>
  <c r="X615" i="1"/>
  <c r="X599" i="1"/>
  <c r="X595" i="1"/>
  <c r="X591" i="1"/>
  <c r="X587" i="1"/>
  <c r="X583" i="1"/>
  <c r="X579" i="1"/>
  <c r="X575" i="1"/>
  <c r="X571" i="1"/>
  <c r="X567" i="1"/>
  <c r="X563" i="1"/>
  <c r="X559" i="1"/>
  <c r="X555" i="1"/>
  <c r="X673" i="1"/>
  <c r="X528" i="1"/>
  <c r="X799" i="1"/>
  <c r="X775" i="1"/>
  <c r="X687" i="1"/>
  <c r="X533" i="1"/>
  <c r="X793" i="1"/>
  <c r="X777" i="1"/>
  <c r="X761" i="1"/>
  <c r="X697" i="1"/>
  <c r="X659" i="1"/>
  <c r="X643" i="1"/>
  <c r="X611" i="1"/>
  <c r="X543" i="1"/>
  <c r="X539" i="1"/>
  <c r="X519" i="1"/>
  <c r="X515" i="1"/>
  <c r="X511" i="1"/>
  <c r="X698" i="1"/>
  <c r="X787" i="1"/>
  <c r="X699" i="1"/>
  <c r="X677" i="1"/>
  <c r="X577" i="1"/>
  <c r="X801" i="1"/>
  <c r="X785" i="1"/>
  <c r="X769" i="1"/>
  <c r="X675" i="1"/>
  <c r="X603" i="1"/>
  <c r="X682" i="1"/>
  <c r="X572" i="1"/>
  <c r="X805" i="1"/>
  <c r="X580" i="1"/>
  <c r="X576" i="1"/>
  <c r="X532" i="1"/>
  <c r="X524" i="1"/>
  <c r="X783" i="1"/>
  <c r="X695" i="1"/>
  <c r="X669" i="1"/>
  <c r="X797" i="1"/>
  <c r="X781" i="1"/>
  <c r="X765" i="1"/>
  <c r="X685" i="1"/>
  <c r="X671" i="1"/>
  <c r="X535" i="1"/>
  <c r="X531" i="1"/>
  <c r="X527" i="1"/>
  <c r="X763" i="1"/>
  <c r="X689" i="1"/>
  <c r="X795" i="1"/>
  <c r="X771" i="1"/>
  <c r="X680" i="1"/>
  <c r="X619" i="1"/>
  <c r="X523" i="1"/>
  <c r="X773" i="1"/>
  <c r="X679" i="1"/>
  <c r="X551" i="1"/>
  <c r="X789" i="1"/>
  <c r="X693" i="1"/>
  <c r="X547" i="1"/>
  <c r="I14" i="18"/>
  <c r="J13" i="18"/>
  <c r="J6" i="18"/>
  <c r="J43" i="18"/>
  <c r="X170" i="1"/>
  <c r="X485" i="1"/>
  <c r="X481" i="1"/>
  <c r="X477" i="1"/>
  <c r="X473" i="1"/>
  <c r="X469" i="1"/>
  <c r="X465" i="1"/>
  <c r="X461" i="1"/>
  <c r="X457" i="1"/>
  <c r="X453" i="1"/>
  <c r="X449" i="1"/>
  <c r="X445" i="1"/>
  <c r="X509" i="1"/>
  <c r="X505" i="1"/>
  <c r="X501" i="1"/>
  <c r="X497" i="1"/>
  <c r="X493" i="1"/>
  <c r="X489" i="1"/>
  <c r="X508" i="1"/>
  <c r="X504" i="1"/>
  <c r="X500" i="1"/>
  <c r="X496" i="1"/>
  <c r="X492" i="1"/>
  <c r="X437" i="1"/>
  <c r="X429" i="1"/>
  <c r="X484" i="1"/>
  <c r="X472" i="1"/>
  <c r="X444" i="1"/>
  <c r="X476" i="1"/>
  <c r="X441" i="1"/>
  <c r="X433" i="1"/>
  <c r="X425" i="1"/>
  <c r="X488" i="1"/>
  <c r="X480" i="1"/>
  <c r="X468" i="1"/>
  <c r="X464" i="1"/>
  <c r="X460" i="1"/>
  <c r="X456" i="1"/>
  <c r="X452" i="1"/>
  <c r="X448" i="1"/>
  <c r="X440" i="1"/>
  <c r="X507" i="1"/>
  <c r="X503" i="1"/>
  <c r="X499" i="1"/>
  <c r="X495" i="1"/>
  <c r="X491" i="1"/>
  <c r="X432" i="1"/>
  <c r="X487" i="1"/>
  <c r="X483" i="1"/>
  <c r="X479" i="1"/>
  <c r="X475" i="1"/>
  <c r="X471" i="1"/>
  <c r="X467" i="1"/>
  <c r="X463" i="1"/>
  <c r="X459" i="1"/>
  <c r="X455" i="1"/>
  <c r="X436" i="1"/>
  <c r="X428" i="1"/>
  <c r="X506" i="1"/>
  <c r="X502" i="1"/>
  <c r="X498" i="1"/>
  <c r="X494" i="1"/>
  <c r="X490" i="1"/>
  <c r="X438" i="1"/>
  <c r="X434" i="1"/>
  <c r="X430" i="1"/>
  <c r="X426" i="1"/>
  <c r="X71" i="1"/>
  <c r="X486" i="1"/>
  <c r="X482" i="1"/>
  <c r="X478" i="1"/>
  <c r="X474" i="1"/>
  <c r="X442" i="1"/>
  <c r="X370" i="1"/>
  <c r="X451" i="1"/>
  <c r="X447" i="1"/>
  <c r="X443" i="1"/>
  <c r="X470" i="1"/>
  <c r="X466" i="1"/>
  <c r="X462" i="1"/>
  <c r="X458" i="1"/>
  <c r="X454" i="1"/>
  <c r="X450" i="1"/>
  <c r="X446" i="1"/>
  <c r="X185" i="1"/>
  <c r="X79" i="1"/>
  <c r="X417" i="1"/>
  <c r="X420" i="1"/>
  <c r="X419" i="1"/>
  <c r="K117" i="18" s="1"/>
  <c r="X418" i="1"/>
  <c r="X416" i="1"/>
  <c r="X415" i="1"/>
  <c r="X439" i="1"/>
  <c r="X431" i="1"/>
  <c r="X424" i="1"/>
  <c r="X423" i="1"/>
  <c r="X422" i="1"/>
  <c r="X421" i="1"/>
  <c r="X381" i="1"/>
  <c r="X379" i="1"/>
  <c r="X435" i="1"/>
  <c r="X427" i="1"/>
  <c r="X372" i="1"/>
  <c r="X373" i="1"/>
  <c r="X70" i="1"/>
  <c r="X371" i="1"/>
  <c r="X383" i="1"/>
  <c r="X386" i="1"/>
  <c r="X380" i="1"/>
  <c r="X168" i="1"/>
  <c r="X77" i="1"/>
  <c r="X384" i="1"/>
  <c r="X73" i="1"/>
  <c r="X162" i="1"/>
  <c r="X165" i="1"/>
  <c r="X74" i="1"/>
  <c r="X382" i="1"/>
  <c r="X76" i="1"/>
  <c r="X150" i="1"/>
  <c r="X159" i="1"/>
  <c r="X385" i="1"/>
  <c r="X405" i="1"/>
  <c r="X377" i="1"/>
  <c r="X392" i="1"/>
  <c r="X398" i="1"/>
  <c r="X408" i="1"/>
  <c r="X413" i="1"/>
  <c r="X399" i="1"/>
  <c r="X378" i="1"/>
  <c r="X394" i="1"/>
  <c r="X389" i="1"/>
  <c r="X88" i="1"/>
  <c r="X401" i="1"/>
  <c r="X395" i="1"/>
  <c r="X407" i="1"/>
  <c r="X412" i="1"/>
  <c r="X387" i="1"/>
  <c r="X82" i="1"/>
  <c r="X410" i="1"/>
  <c r="X393" i="1"/>
  <c r="X391" i="1"/>
  <c r="X414" i="1"/>
  <c r="X404" i="1"/>
  <c r="X411" i="1"/>
  <c r="X388" i="1"/>
  <c r="X400" i="1"/>
  <c r="X406" i="1"/>
  <c r="X86" i="1"/>
  <c r="X84" i="1"/>
  <c r="X409" i="1"/>
  <c r="X374" i="1"/>
  <c r="X80" i="1"/>
  <c r="X403" i="1"/>
  <c r="X375" i="1"/>
  <c r="X402" i="1"/>
  <c r="X376" i="1"/>
  <c r="X396" i="1"/>
  <c r="X397" i="1"/>
  <c r="X390" i="1"/>
  <c r="X187" i="1"/>
  <c r="J37" i="18"/>
  <c r="J20" i="18"/>
  <c r="J21" i="18"/>
  <c r="J48" i="18"/>
  <c r="J36" i="18"/>
  <c r="J22" i="18"/>
  <c r="J9" i="18"/>
  <c r="J11" i="18"/>
  <c r="J5" i="18"/>
  <c r="J8" i="18"/>
  <c r="J7" i="18"/>
  <c r="J12" i="18"/>
  <c r="J10" i="18"/>
  <c r="J105" i="18"/>
  <c r="J93" i="18"/>
  <c r="J108" i="18"/>
  <c r="J98" i="18"/>
  <c r="J107" i="18"/>
  <c r="J110" i="18"/>
  <c r="J104" i="18"/>
  <c r="I112" i="18"/>
  <c r="J109" i="18"/>
  <c r="J111" i="18"/>
  <c r="J96" i="18"/>
  <c r="J99" i="18"/>
  <c r="J97" i="18"/>
  <c r="J95" i="18"/>
  <c r="J94" i="18"/>
  <c r="J92" i="18"/>
  <c r="J106" i="18"/>
  <c r="I100" i="18"/>
  <c r="X67" i="1"/>
  <c r="X64" i="1"/>
  <c r="X63" i="1"/>
  <c r="X68" i="1"/>
  <c r="X65" i="1"/>
  <c r="X58" i="1"/>
  <c r="X61" i="1"/>
  <c r="X53" i="1"/>
  <c r="X56" i="1"/>
  <c r="X60" i="1"/>
  <c r="X54" i="1"/>
  <c r="X59" i="1"/>
  <c r="X52" i="1"/>
  <c r="X55" i="1"/>
  <c r="X49" i="1"/>
  <c r="X46" i="1"/>
  <c r="X50" i="1"/>
  <c r="X48" i="1"/>
  <c r="X47" i="1"/>
  <c r="X40" i="1"/>
  <c r="X35" i="1"/>
  <c r="X43" i="1"/>
  <c r="X38" i="1"/>
  <c r="X36" i="1"/>
  <c r="X41" i="1"/>
  <c r="X33" i="1"/>
  <c r="X42" i="1"/>
  <c r="X37" i="1"/>
  <c r="X44" i="1"/>
  <c r="X34" i="1"/>
  <c r="X335" i="1"/>
  <c r="X66" i="1"/>
  <c r="X319" i="1"/>
  <c r="X15" i="1"/>
  <c r="X155" i="1"/>
  <c r="X309" i="1"/>
  <c r="X308" i="1"/>
  <c r="X138" i="1"/>
  <c r="X57" i="1"/>
  <c r="X51" i="1"/>
  <c r="X62" i="1"/>
  <c r="X89" i="1"/>
  <c r="X111" i="1"/>
  <c r="X107" i="1"/>
  <c r="X184" i="1"/>
  <c r="X172" i="1"/>
  <c r="X120" i="1"/>
  <c r="X98" i="1"/>
  <c r="X347" i="1"/>
  <c r="X363" i="1"/>
  <c r="X355" i="1"/>
  <c r="X27" i="1"/>
  <c r="X251" i="1"/>
  <c r="X356" i="1"/>
  <c r="X14" i="1"/>
  <c r="X179" i="1"/>
  <c r="X306" i="1"/>
  <c r="X239" i="1"/>
  <c r="X346" i="1"/>
  <c r="X69" i="1"/>
  <c r="X99" i="1"/>
  <c r="X333" i="1"/>
  <c r="X164" i="1"/>
  <c r="X133" i="1"/>
  <c r="X258" i="1"/>
  <c r="X342" i="1"/>
  <c r="X127" i="1"/>
  <c r="X21" i="1"/>
  <c r="X17" i="1"/>
  <c r="X13" i="1"/>
  <c r="X9" i="1"/>
  <c r="X157" i="1"/>
  <c r="X153" i="1"/>
  <c r="X148" i="1"/>
  <c r="X144" i="1"/>
  <c r="X26" i="1"/>
  <c r="X328" i="1"/>
  <c r="X29" i="1"/>
  <c r="X178" i="1"/>
  <c r="X314" i="1"/>
  <c r="X368" i="1"/>
  <c r="X364" i="1"/>
  <c r="X360" i="1"/>
  <c r="X7" i="1"/>
  <c r="X263" i="1"/>
  <c r="X115" i="1"/>
  <c r="X149" i="1"/>
  <c r="X123" i="1"/>
  <c r="X90" i="1"/>
  <c r="X358" i="1"/>
  <c r="X324" i="1"/>
  <c r="X174" i="1"/>
  <c r="X266" i="1"/>
  <c r="X140" i="1"/>
  <c r="X136" i="1"/>
  <c r="X132" i="1"/>
  <c r="X128" i="1"/>
  <c r="X122" i="1"/>
  <c r="X349" i="1"/>
  <c r="X345" i="1"/>
  <c r="X331" i="1"/>
  <c r="X125" i="1"/>
  <c r="X246" i="1"/>
  <c r="X119" i="1"/>
  <c r="X94" i="1"/>
  <c r="X332" i="1"/>
  <c r="X310" i="1"/>
  <c r="X288" i="1"/>
  <c r="X249" i="1"/>
  <c r="X238" i="1"/>
  <c r="X117" i="1"/>
  <c r="X334" i="1"/>
  <c r="X196" i="1"/>
  <c r="X81" i="1"/>
  <c r="X11" i="1"/>
  <c r="X180" i="1"/>
  <c r="X176" i="1"/>
  <c r="X160" i="1"/>
  <c r="X282" i="1"/>
  <c r="X134" i="1"/>
  <c r="X130" i="1"/>
  <c r="X124" i="1"/>
  <c r="X343" i="1"/>
  <c r="X359" i="1"/>
  <c r="X351" i="1"/>
  <c r="X329" i="1"/>
  <c r="X325" i="1"/>
  <c r="X318" i="1"/>
  <c r="X5" i="1"/>
  <c r="X257" i="1"/>
  <c r="X253" i="1"/>
  <c r="X31" i="1"/>
  <c r="X286" i="1"/>
  <c r="X255" i="1"/>
  <c r="X236" i="1"/>
  <c r="X103" i="1"/>
  <c r="X30" i="1"/>
  <c r="X22" i="1"/>
  <c r="X18" i="1"/>
  <c r="X158" i="1"/>
  <c r="X154" i="1"/>
  <c r="X145" i="1"/>
  <c r="X315" i="1"/>
  <c r="X312" i="1"/>
  <c r="X141" i="1"/>
  <c r="X137" i="1"/>
  <c r="X129" i="1"/>
  <c r="X126" i="1"/>
  <c r="X357" i="1"/>
  <c r="X353" i="1"/>
  <c r="X340" i="1"/>
  <c r="X336" i="1"/>
  <c r="X330" i="1"/>
  <c r="X327" i="1"/>
  <c r="X320" i="1"/>
  <c r="X16" i="1"/>
  <c r="X181" i="1"/>
  <c r="X177" i="1"/>
  <c r="X173" i="1"/>
  <c r="X161" i="1"/>
  <c r="X156" i="1"/>
  <c r="X152" i="1"/>
  <c r="X147" i="1"/>
  <c r="X143" i="1"/>
  <c r="X307" i="1"/>
  <c r="X316" i="1"/>
  <c r="X87" i="1"/>
  <c r="X169" i="1"/>
  <c r="X245" i="1"/>
  <c r="X109" i="1"/>
  <c r="X339" i="1"/>
  <c r="X323" i="1"/>
  <c r="X311" i="1"/>
  <c r="X289" i="1"/>
  <c r="X110" i="1"/>
  <c r="X341" i="1"/>
  <c r="X281" i="1"/>
  <c r="X317" i="1"/>
  <c r="X23" i="1"/>
  <c r="X247" i="1"/>
  <c r="X243" i="1"/>
  <c r="X95" i="1"/>
  <c r="X91" i="1"/>
  <c r="X78" i="1"/>
  <c r="X290" i="1"/>
  <c r="X250" i="1"/>
  <c r="X93" i="1"/>
  <c r="X365" i="1"/>
  <c r="X83" i="1"/>
  <c r="X24" i="1"/>
  <c r="X8" i="1"/>
  <c r="X114" i="1"/>
  <c r="X350" i="1"/>
  <c r="X321" i="1"/>
  <c r="X113" i="1"/>
  <c r="X304" i="1"/>
  <c r="X313" i="1"/>
  <c r="X262" i="1"/>
  <c r="X235" i="1"/>
  <c r="X204" i="1"/>
  <c r="X101" i="1"/>
  <c r="X25" i="1"/>
  <c r="X261" i="1"/>
  <c r="X105" i="1"/>
  <c r="X326" i="1"/>
  <c r="X369" i="1"/>
  <c r="X72" i="1"/>
  <c r="X265" i="1"/>
  <c r="X135" i="1"/>
  <c r="X354" i="1"/>
  <c r="X182" i="1"/>
  <c r="X259" i="1"/>
  <c r="X183" i="1"/>
  <c r="X175" i="1"/>
  <c r="X272" i="1"/>
  <c r="X254" i="1"/>
  <c r="X242" i="1"/>
  <c r="X97" i="1"/>
  <c r="X20" i="1"/>
  <c r="X271" i="1"/>
  <c r="X139" i="1"/>
  <c r="X348" i="1"/>
  <c r="X344" i="1"/>
  <c r="X322" i="1"/>
  <c r="X102" i="1"/>
  <c r="X19" i="1"/>
  <c r="X28" i="1"/>
  <c r="X361" i="1"/>
  <c r="X4" i="1"/>
  <c r="X264" i="1"/>
  <c r="X252" i="1"/>
  <c r="X241" i="1"/>
  <c r="X121" i="1"/>
  <c r="X291" i="1"/>
  <c r="X131" i="1"/>
  <c r="X256" i="1"/>
  <c r="X112" i="1"/>
  <c r="X366" i="1"/>
  <c r="X192" i="1"/>
  <c r="X240" i="1"/>
  <c r="X260" i="1"/>
  <c r="X244" i="1"/>
  <c r="X12" i="1"/>
  <c r="X287" i="1"/>
  <c r="X248" i="1"/>
  <c r="X237" i="1"/>
  <c r="X108" i="1"/>
  <c r="X292" i="1"/>
  <c r="X163" i="1"/>
  <c r="X75" i="1"/>
  <c r="X116" i="1"/>
  <c r="X300" i="1"/>
  <c r="X338" i="1"/>
  <c r="X167" i="1"/>
  <c r="X186" i="1"/>
  <c r="X303" i="1"/>
  <c r="X191" i="1"/>
  <c r="X297" i="1"/>
  <c r="X298" i="1"/>
  <c r="X142" i="1"/>
  <c r="X199" i="1"/>
  <c r="X301" i="1"/>
  <c r="X302" i="1"/>
  <c r="X146" i="1"/>
  <c r="X352" i="1"/>
  <c r="X195" i="1"/>
  <c r="X203" i="1"/>
  <c r="X299" i="1"/>
  <c r="X337" i="1"/>
  <c r="X151" i="1"/>
  <c r="X201" i="1"/>
  <c r="X85" i="1"/>
  <c r="X45" i="1"/>
  <c r="X305" i="1"/>
  <c r="X39" i="1"/>
  <c r="X104" i="1"/>
  <c r="X92" i="1"/>
  <c r="X171" i="1"/>
  <c r="X197" i="1"/>
  <c r="X6" i="1"/>
  <c r="X189" i="1"/>
  <c r="X10" i="1"/>
  <c r="X193" i="1"/>
  <c r="X32" i="1"/>
  <c r="X118" i="1"/>
  <c r="X106" i="1"/>
  <c r="X96" i="1"/>
  <c r="X198" i="1"/>
  <c r="X202" i="1"/>
  <c r="X200" i="1"/>
  <c r="X194" i="1"/>
  <c r="X166" i="1"/>
  <c r="X190" i="1"/>
  <c r="X188" i="1"/>
  <c r="X221" i="1"/>
  <c r="X218" i="1"/>
  <c r="X233" i="1"/>
  <c r="X216" i="1"/>
  <c r="X269" i="1"/>
  <c r="X228" i="1"/>
  <c r="X295" i="1"/>
  <c r="X215" i="1"/>
  <c r="X274" i="1"/>
  <c r="X280" i="1"/>
  <c r="X362" i="1"/>
  <c r="X212" i="1"/>
  <c r="X283" i="1"/>
  <c r="X277" i="1"/>
  <c r="X231" i="1"/>
  <c r="X294" i="1"/>
  <c r="X232" i="1"/>
  <c r="X100" i="1"/>
  <c r="X210" i="1"/>
  <c r="X276" i="1"/>
  <c r="X234" i="1"/>
  <c r="X285" i="1"/>
  <c r="X279" i="1"/>
  <c r="X278" i="1"/>
  <c r="X227" i="1"/>
  <c r="X267" i="1"/>
  <c r="X219" i="1"/>
  <c r="X270" i="1"/>
  <c r="X220" i="1"/>
  <c r="X209" i="1"/>
  <c r="X224" i="1"/>
  <c r="X268" i="1"/>
  <c r="X275" i="1"/>
  <c r="X217" i="1"/>
  <c r="X222" i="1"/>
  <c r="X229" i="1"/>
  <c r="X296" i="1"/>
  <c r="X367" i="1"/>
  <c r="X223" i="1"/>
  <c r="X208" i="1"/>
  <c r="X226" i="1"/>
  <c r="X205" i="1"/>
  <c r="X293" i="1"/>
  <c r="X230" i="1"/>
  <c r="X225" i="1"/>
  <c r="X211" i="1"/>
  <c r="X207" i="1"/>
  <c r="X273" i="1"/>
  <c r="X214" i="1"/>
  <c r="X284" i="1"/>
  <c r="X213" i="1"/>
  <c r="X206" i="1"/>
  <c r="I38" i="18"/>
  <c r="I52" i="18"/>
  <c r="I23" i="18"/>
  <c r="Y3" i="1"/>
  <c r="K185" i="18" l="1"/>
  <c r="K187" i="18"/>
  <c r="K188" i="18"/>
  <c r="K190" i="18"/>
  <c r="K186" i="18"/>
  <c r="K192" i="18"/>
  <c r="K191" i="18"/>
  <c r="J193" i="18"/>
  <c r="K47" i="18"/>
  <c r="K175" i="18"/>
  <c r="K177" i="18"/>
  <c r="J179" i="18"/>
  <c r="K172" i="18"/>
  <c r="K176" i="18"/>
  <c r="K178" i="18"/>
  <c r="K171" i="18"/>
  <c r="K174" i="18"/>
  <c r="K173" i="18"/>
  <c r="K45" i="18"/>
  <c r="Y826" i="1"/>
  <c r="Y845" i="1"/>
  <c r="Y820" i="1"/>
  <c r="Y836" i="1"/>
  <c r="Y863" i="1"/>
  <c r="Y827" i="1"/>
  <c r="Y916" i="1"/>
  <c r="Y917" i="1"/>
  <c r="Y834" i="1"/>
  <c r="Y849" i="1"/>
  <c r="Y823" i="1"/>
  <c r="Y829" i="1"/>
  <c r="Y858" i="1"/>
  <c r="Y830" i="1"/>
  <c r="Y822" i="1"/>
  <c r="Y818" i="1"/>
  <c r="Y895" i="1"/>
  <c r="Y846" i="1"/>
  <c r="Y825" i="1"/>
  <c r="Y807" i="1"/>
  <c r="Y841" i="1"/>
  <c r="Y833" i="1"/>
  <c r="Y854" i="1"/>
  <c r="Y816" i="1"/>
  <c r="Y891" i="1"/>
  <c r="Y859" i="1"/>
  <c r="Y850" i="1"/>
  <c r="Y840" i="1"/>
  <c r="Y851" i="1"/>
  <c r="Y855" i="1"/>
  <c r="Y838" i="1"/>
  <c r="Y909" i="1"/>
  <c r="Y905" i="1"/>
  <c r="Y901" i="1"/>
  <c r="Y897" i="1"/>
  <c r="Y893" i="1"/>
  <c r="Y890" i="1"/>
  <c r="Y887" i="1"/>
  <c r="Y883" i="1"/>
  <c r="Y867" i="1"/>
  <c r="Y860" i="1"/>
  <c r="Y914" i="1"/>
  <c r="Y913" i="1"/>
  <c r="Y911" i="1"/>
  <c r="Y885" i="1"/>
  <c r="Y862" i="1"/>
  <c r="Y844" i="1"/>
  <c r="Y865" i="1"/>
  <c r="Y903" i="1"/>
  <c r="Y856" i="1"/>
  <c r="Y900" i="1"/>
  <c r="Y886" i="1"/>
  <c r="Y870" i="1"/>
  <c r="Y832" i="1"/>
  <c r="Y881" i="1"/>
  <c r="Y864" i="1"/>
  <c r="Y912" i="1"/>
  <c r="Y892" i="1"/>
  <c r="Y866" i="1"/>
  <c r="Y828" i="1"/>
  <c r="Y910" i="1"/>
  <c r="Y894" i="1"/>
  <c r="L189" i="18" s="1"/>
  <c r="Y880" i="1"/>
  <c r="Y821" i="1"/>
  <c r="Y813" i="1"/>
  <c r="Y817" i="1"/>
  <c r="Y884" i="1"/>
  <c r="Y879" i="1"/>
  <c r="Y915" i="1"/>
  <c r="Y843" i="1"/>
  <c r="Y907" i="1"/>
  <c r="Y896" i="1"/>
  <c r="Y874" i="1"/>
  <c r="Y877" i="1"/>
  <c r="Y873" i="1"/>
  <c r="Y869" i="1"/>
  <c r="Y906" i="1"/>
  <c r="Y876" i="1"/>
  <c r="Y853" i="1"/>
  <c r="Y848" i="1"/>
  <c r="Y837" i="1"/>
  <c r="Y839" i="1"/>
  <c r="Y831" i="1"/>
  <c r="Y824" i="1"/>
  <c r="Y918" i="1"/>
  <c r="Y875" i="1"/>
  <c r="Y899" i="1"/>
  <c r="Y904" i="1"/>
  <c r="Y882" i="1"/>
  <c r="Y878" i="1"/>
  <c r="Y852" i="1"/>
  <c r="Y902" i="1"/>
  <c r="Y888" i="1"/>
  <c r="Y872" i="1"/>
  <c r="Y819" i="1"/>
  <c r="Y812" i="1"/>
  <c r="Y857" i="1"/>
  <c r="Y815" i="1"/>
  <c r="Y814" i="1"/>
  <c r="Y811" i="1"/>
  <c r="Y810" i="1"/>
  <c r="Y871" i="1"/>
  <c r="Y908" i="1"/>
  <c r="Y889" i="1"/>
  <c r="Y898" i="1"/>
  <c r="Y847" i="1"/>
  <c r="Y835" i="1"/>
  <c r="Y868" i="1"/>
  <c r="Y861" i="1"/>
  <c r="Y809" i="1"/>
  <c r="Y808" i="1"/>
  <c r="Y842" i="1"/>
  <c r="K160" i="18"/>
  <c r="K157" i="18"/>
  <c r="K158" i="18"/>
  <c r="J165" i="18"/>
  <c r="K163" i="18"/>
  <c r="K162" i="18"/>
  <c r="K164" i="18"/>
  <c r="K161" i="18"/>
  <c r="K159" i="18"/>
  <c r="K44" i="18"/>
  <c r="K144" i="18"/>
  <c r="K134" i="18"/>
  <c r="K147" i="18"/>
  <c r="K119" i="18"/>
  <c r="K150" i="18"/>
  <c r="K132" i="18"/>
  <c r="K130" i="18"/>
  <c r="K133" i="18"/>
  <c r="K148" i="18"/>
  <c r="J137" i="18"/>
  <c r="K123" i="18"/>
  <c r="K118" i="18"/>
  <c r="K121" i="18"/>
  <c r="K136" i="18"/>
  <c r="K129" i="18"/>
  <c r="K122" i="18"/>
  <c r="K120" i="18"/>
  <c r="K135" i="18"/>
  <c r="K145" i="18"/>
  <c r="K116" i="18"/>
  <c r="K131" i="18"/>
  <c r="K149" i="18"/>
  <c r="J151" i="18"/>
  <c r="J124" i="18"/>
  <c r="K143" i="18"/>
  <c r="K146" i="18"/>
  <c r="K50" i="18"/>
  <c r="K46" i="18"/>
  <c r="K49" i="18"/>
  <c r="Y756" i="1"/>
  <c r="Y760" i="1"/>
  <c r="Y752" i="1"/>
  <c r="Y748" i="1"/>
  <c r="Y744" i="1"/>
  <c r="Y740" i="1"/>
  <c r="Y804" i="1"/>
  <c r="Y796" i="1"/>
  <c r="Y788" i="1"/>
  <c r="Y780" i="1"/>
  <c r="Y772" i="1"/>
  <c r="Y764" i="1"/>
  <c r="Y736" i="1"/>
  <c r="Y728" i="1"/>
  <c r="Y724" i="1"/>
  <c r="Y716" i="1"/>
  <c r="Y708" i="1"/>
  <c r="Y784" i="1"/>
  <c r="Y732" i="1"/>
  <c r="Y712" i="1"/>
  <c r="Y700" i="1"/>
  <c r="Y696" i="1"/>
  <c r="Y692" i="1"/>
  <c r="Y688" i="1"/>
  <c r="Y684" i="1"/>
  <c r="Y681" i="1"/>
  <c r="Y678" i="1"/>
  <c r="Y674" i="1"/>
  <c r="Y670" i="1"/>
  <c r="Y792" i="1"/>
  <c r="Y720" i="1"/>
  <c r="Y704" i="1"/>
  <c r="Y578" i="1"/>
  <c r="Y800" i="1"/>
  <c r="Y776" i="1"/>
  <c r="Y666" i="1"/>
  <c r="Y662" i="1"/>
  <c r="Y658" i="1"/>
  <c r="Y654" i="1"/>
  <c r="Y650" i="1"/>
  <c r="Y646" i="1"/>
  <c r="Y642" i="1"/>
  <c r="Y622" i="1"/>
  <c r="Y618" i="1"/>
  <c r="Y614" i="1"/>
  <c r="Y610" i="1"/>
  <c r="Y606" i="1"/>
  <c r="Y582" i="1"/>
  <c r="Y574" i="1"/>
  <c r="Y768" i="1"/>
  <c r="Y626" i="1"/>
  <c r="Y602" i="1"/>
  <c r="Y594" i="1"/>
  <c r="Y586" i="1"/>
  <c r="Y550" i="1"/>
  <c r="Y542" i="1"/>
  <c r="Y538" i="1"/>
  <c r="Y526" i="1"/>
  <c r="Y522" i="1"/>
  <c r="Y634" i="1"/>
  <c r="Y630" i="1"/>
  <c r="Y570" i="1"/>
  <c r="Y566" i="1"/>
  <c r="Y562" i="1"/>
  <c r="Y546" i="1"/>
  <c r="Y518" i="1"/>
  <c r="Y514" i="1"/>
  <c r="Y510" i="1"/>
  <c r="Y554" i="1"/>
  <c r="Y534" i="1"/>
  <c r="Y791" i="1"/>
  <c r="Y731" i="1"/>
  <c r="Y691" i="1"/>
  <c r="Y683" i="1"/>
  <c r="Y673" i="1"/>
  <c r="Y661" i="1"/>
  <c r="Y649" i="1"/>
  <c r="Y641" i="1"/>
  <c r="Y617" i="1"/>
  <c r="Y605" i="1"/>
  <c r="Y581" i="1"/>
  <c r="Y573" i="1"/>
  <c r="Y561" i="1"/>
  <c r="Y549" i="1"/>
  <c r="Y537" i="1"/>
  <c r="Y758" i="1"/>
  <c r="Y754" i="1"/>
  <c r="Y750" i="1"/>
  <c r="Y746" i="1"/>
  <c r="Y742" i="1"/>
  <c r="Y738" i="1"/>
  <c r="Y734" i="1"/>
  <c r="Y730" i="1"/>
  <c r="Y726" i="1"/>
  <c r="Y722" i="1"/>
  <c r="Y718" i="1"/>
  <c r="Y714" i="1"/>
  <c r="Y710" i="1"/>
  <c r="Y706" i="1"/>
  <c r="Y702" i="1"/>
  <c r="Y698" i="1"/>
  <c r="Y638" i="1"/>
  <c r="Y590" i="1"/>
  <c r="Y719" i="1"/>
  <c r="Y711" i="1"/>
  <c r="Y703" i="1"/>
  <c r="Y629" i="1"/>
  <c r="Y593" i="1"/>
  <c r="Y529" i="1"/>
  <c r="Y517" i="1"/>
  <c r="Y806" i="1"/>
  <c r="Y802" i="1"/>
  <c r="Y798" i="1"/>
  <c r="Y794" i="1"/>
  <c r="Y790" i="1"/>
  <c r="Y786" i="1"/>
  <c r="Y782" i="1"/>
  <c r="Y778" i="1"/>
  <c r="Y774" i="1"/>
  <c r="Y770" i="1"/>
  <c r="Y766" i="1"/>
  <c r="Y762" i="1"/>
  <c r="Y767" i="1"/>
  <c r="Y690" i="1"/>
  <c r="Y686" i="1"/>
  <c r="Y682" i="1"/>
  <c r="Y676" i="1"/>
  <c r="Y672" i="1"/>
  <c r="Y656" i="1"/>
  <c r="Y624" i="1"/>
  <c r="Y616" i="1"/>
  <c r="Y608" i="1"/>
  <c r="Y580" i="1"/>
  <c r="Y576" i="1"/>
  <c r="Y572" i="1"/>
  <c r="Y560" i="1"/>
  <c r="Y556" i="1"/>
  <c r="Y552" i="1"/>
  <c r="Y548" i="1"/>
  <c r="Y558" i="1"/>
  <c r="Y530" i="1"/>
  <c r="Y755" i="1"/>
  <c r="Y694" i="1"/>
  <c r="Y668" i="1"/>
  <c r="Y664" i="1"/>
  <c r="Y652" i="1"/>
  <c r="Y648" i="1"/>
  <c r="Y640" i="1"/>
  <c r="Y636" i="1"/>
  <c r="Y632" i="1"/>
  <c r="Y628" i="1"/>
  <c r="Y620" i="1"/>
  <c r="Y604" i="1"/>
  <c r="Y600" i="1"/>
  <c r="Y596" i="1"/>
  <c r="Y592" i="1"/>
  <c r="Y588" i="1"/>
  <c r="Y584" i="1"/>
  <c r="Y568" i="1"/>
  <c r="Y564" i="1"/>
  <c r="Y660" i="1"/>
  <c r="Y598" i="1"/>
  <c r="Y779" i="1"/>
  <c r="Y743" i="1"/>
  <c r="Y759" i="1"/>
  <c r="Y751" i="1"/>
  <c r="Y747" i="1"/>
  <c r="Y701" i="1"/>
  <c r="Y635" i="1"/>
  <c r="Y571" i="1"/>
  <c r="Y559" i="1"/>
  <c r="Y612" i="1"/>
  <c r="Y544" i="1"/>
  <c r="Y540" i="1"/>
  <c r="Y532" i="1"/>
  <c r="Y528" i="1"/>
  <c r="Y524" i="1"/>
  <c r="Y739" i="1"/>
  <c r="Y723" i="1"/>
  <c r="Y715" i="1"/>
  <c r="Y707" i="1"/>
  <c r="Y699" i="1"/>
  <c r="Y695" i="1"/>
  <c r="Y687" i="1"/>
  <c r="Y680" i="1"/>
  <c r="Y677" i="1"/>
  <c r="Y669" i="1"/>
  <c r="Y665" i="1"/>
  <c r="Y657" i="1"/>
  <c r="Y653" i="1"/>
  <c r="Y645" i="1"/>
  <c r="Y637" i="1"/>
  <c r="Y625" i="1"/>
  <c r="Y621" i="1"/>
  <c r="Y613" i="1"/>
  <c r="Y609" i="1"/>
  <c r="Y577" i="1"/>
  <c r="Y557" i="1"/>
  <c r="Y553" i="1"/>
  <c r="Y545" i="1"/>
  <c r="Y541" i="1"/>
  <c r="Y521" i="1"/>
  <c r="Y757" i="1"/>
  <c r="Y753" i="1"/>
  <c r="Y749" i="1"/>
  <c r="Y745" i="1"/>
  <c r="Y741" i="1"/>
  <c r="Y697" i="1"/>
  <c r="Y693" i="1"/>
  <c r="Y689" i="1"/>
  <c r="Y685" i="1"/>
  <c r="Y679" i="1"/>
  <c r="Y675" i="1"/>
  <c r="Y671" i="1"/>
  <c r="Y667" i="1"/>
  <c r="Y663" i="1"/>
  <c r="Y659" i="1"/>
  <c r="Y655" i="1"/>
  <c r="Y651" i="1"/>
  <c r="Y647" i="1"/>
  <c r="Y643" i="1"/>
  <c r="Y623" i="1"/>
  <c r="Y619" i="1"/>
  <c r="Y615" i="1"/>
  <c r="Y611" i="1"/>
  <c r="Y607" i="1"/>
  <c r="Y583" i="1"/>
  <c r="Y579" i="1"/>
  <c r="Y575" i="1"/>
  <c r="Y551" i="1"/>
  <c r="Y547" i="1"/>
  <c r="Y803" i="1"/>
  <c r="Y795" i="1"/>
  <c r="Y771" i="1"/>
  <c r="Y735" i="1"/>
  <c r="Y601" i="1"/>
  <c r="Y589" i="1"/>
  <c r="Y533" i="1"/>
  <c r="Y513" i="1"/>
  <c r="Y801" i="1"/>
  <c r="Y785" i="1"/>
  <c r="Y769" i="1"/>
  <c r="Y733" i="1"/>
  <c r="Y725" i="1"/>
  <c r="Y717" i="1"/>
  <c r="Y709" i="1"/>
  <c r="Y603" i="1"/>
  <c r="Y595" i="1"/>
  <c r="Y587" i="1"/>
  <c r="Y567" i="1"/>
  <c r="Y555" i="1"/>
  <c r="Y539" i="1"/>
  <c r="Y523" i="1"/>
  <c r="Y644" i="1"/>
  <c r="Y783" i="1"/>
  <c r="Y633" i="1"/>
  <c r="Y585" i="1"/>
  <c r="Y793" i="1"/>
  <c r="Y729" i="1"/>
  <c r="Y713" i="1"/>
  <c r="Y591" i="1"/>
  <c r="Y563" i="1"/>
  <c r="Y536" i="1"/>
  <c r="Y516" i="1"/>
  <c r="Y569" i="1"/>
  <c r="Y520" i="1"/>
  <c r="Y512" i="1"/>
  <c r="Y799" i="1"/>
  <c r="Y775" i="1"/>
  <c r="Y565" i="1"/>
  <c r="Y525" i="1"/>
  <c r="Y805" i="1"/>
  <c r="Y789" i="1"/>
  <c r="Y773" i="1"/>
  <c r="Y543" i="1"/>
  <c r="Y535" i="1"/>
  <c r="Y531" i="1"/>
  <c r="Y527" i="1"/>
  <c r="Y519" i="1"/>
  <c r="Y515" i="1"/>
  <c r="Y511" i="1"/>
  <c r="Y727" i="1"/>
  <c r="Y597" i="1"/>
  <c r="Y777" i="1"/>
  <c r="Y761" i="1"/>
  <c r="Y737" i="1"/>
  <c r="Y721" i="1"/>
  <c r="Y705" i="1"/>
  <c r="Y599" i="1"/>
  <c r="Y787" i="1"/>
  <c r="Y763" i="1"/>
  <c r="Y765" i="1"/>
  <c r="Y639" i="1"/>
  <c r="Y627" i="1"/>
  <c r="Y781" i="1"/>
  <c r="Y631" i="1"/>
  <c r="Y797" i="1"/>
  <c r="J14" i="18"/>
  <c r="K13" i="18"/>
  <c r="K6" i="18"/>
  <c r="K43" i="18"/>
  <c r="Y170" i="1"/>
  <c r="Y469" i="1"/>
  <c r="Y465" i="1"/>
  <c r="Y461" i="1"/>
  <c r="Y457" i="1"/>
  <c r="Y453" i="1"/>
  <c r="Y449" i="1"/>
  <c r="Y445" i="1"/>
  <c r="Y509" i="1"/>
  <c r="Y505" i="1"/>
  <c r="Y501" i="1"/>
  <c r="Y497" i="1"/>
  <c r="Y493" i="1"/>
  <c r="Y485" i="1"/>
  <c r="Y481" i="1"/>
  <c r="Y477" i="1"/>
  <c r="Y473" i="1"/>
  <c r="Y437" i="1"/>
  <c r="Y429" i="1"/>
  <c r="Y484" i="1"/>
  <c r="Y480" i="1"/>
  <c r="Y508" i="1"/>
  <c r="Y504" i="1"/>
  <c r="Y500" i="1"/>
  <c r="Y496" i="1"/>
  <c r="Y492" i="1"/>
  <c r="Y425" i="1"/>
  <c r="Y488" i="1"/>
  <c r="Y489" i="1"/>
  <c r="Y476" i="1"/>
  <c r="Y468" i="1"/>
  <c r="Y464" i="1"/>
  <c r="Y460" i="1"/>
  <c r="Y456" i="1"/>
  <c r="Y452" i="1"/>
  <c r="Y448" i="1"/>
  <c r="Y441" i="1"/>
  <c r="Y433" i="1"/>
  <c r="Y472" i="1"/>
  <c r="Y507" i="1"/>
  <c r="Y503" i="1"/>
  <c r="Y499" i="1"/>
  <c r="Y495" i="1"/>
  <c r="Y491" i="1"/>
  <c r="Y487" i="1"/>
  <c r="Y483" i="1"/>
  <c r="Y479" i="1"/>
  <c r="Y475" i="1"/>
  <c r="Y432" i="1"/>
  <c r="Y467" i="1"/>
  <c r="Y463" i="1"/>
  <c r="Y459" i="1"/>
  <c r="Y455" i="1"/>
  <c r="Y451" i="1"/>
  <c r="Y436" i="1"/>
  <c r="Y428" i="1"/>
  <c r="Y471" i="1"/>
  <c r="Y440" i="1"/>
  <c r="Y427" i="1"/>
  <c r="Y506" i="1"/>
  <c r="Y502" i="1"/>
  <c r="Y498" i="1"/>
  <c r="Y494" i="1"/>
  <c r="Y490" i="1"/>
  <c r="Y438" i="1"/>
  <c r="Y434" i="1"/>
  <c r="Y430" i="1"/>
  <c r="Y426" i="1"/>
  <c r="Y74" i="1"/>
  <c r="Y443" i="1"/>
  <c r="Y435" i="1"/>
  <c r="Y470" i="1"/>
  <c r="Y466" i="1"/>
  <c r="Y462" i="1"/>
  <c r="Y458" i="1"/>
  <c r="Y454" i="1"/>
  <c r="Y450" i="1"/>
  <c r="Y447" i="1"/>
  <c r="Y431" i="1"/>
  <c r="Y486" i="1"/>
  <c r="Y482" i="1"/>
  <c r="Y478" i="1"/>
  <c r="Y474" i="1"/>
  <c r="Y442" i="1"/>
  <c r="Y370" i="1"/>
  <c r="Y77" i="1"/>
  <c r="Y373" i="1"/>
  <c r="Y424" i="1"/>
  <c r="Y423" i="1"/>
  <c r="Y422" i="1"/>
  <c r="Y380" i="1"/>
  <c r="Y439" i="1"/>
  <c r="Y185" i="1"/>
  <c r="Y372" i="1"/>
  <c r="Y417" i="1"/>
  <c r="Y420" i="1"/>
  <c r="Y419" i="1"/>
  <c r="L117" i="18" s="1"/>
  <c r="Y418" i="1"/>
  <c r="Y416" i="1"/>
  <c r="Y415" i="1"/>
  <c r="Y382" i="1"/>
  <c r="Y384" i="1"/>
  <c r="Y168" i="1"/>
  <c r="Y76" i="1"/>
  <c r="Y444" i="1"/>
  <c r="Y446" i="1"/>
  <c r="Y79" i="1"/>
  <c r="Y70" i="1"/>
  <c r="Y371" i="1"/>
  <c r="Y386" i="1"/>
  <c r="Y379" i="1"/>
  <c r="Y71" i="1"/>
  <c r="Y381" i="1"/>
  <c r="Y73" i="1"/>
  <c r="Y150" i="1"/>
  <c r="Y165" i="1"/>
  <c r="Y162" i="1"/>
  <c r="Y383" i="1"/>
  <c r="Y159" i="1"/>
  <c r="Y394" i="1"/>
  <c r="Y396" i="1"/>
  <c r="Y82" i="1"/>
  <c r="Y414" i="1"/>
  <c r="Y390" i="1"/>
  <c r="Y378" i="1"/>
  <c r="Y385" i="1"/>
  <c r="Y400" i="1"/>
  <c r="Y377" i="1"/>
  <c r="Y395" i="1"/>
  <c r="Y409" i="1"/>
  <c r="Y413" i="1"/>
  <c r="Y412" i="1"/>
  <c r="Y402" i="1"/>
  <c r="Y401" i="1"/>
  <c r="Y84" i="1"/>
  <c r="Y399" i="1"/>
  <c r="Y410" i="1"/>
  <c r="Y411" i="1"/>
  <c r="Y391" i="1"/>
  <c r="Y406" i="1"/>
  <c r="Y405" i="1"/>
  <c r="Y403" i="1"/>
  <c r="Y88" i="1"/>
  <c r="Y397" i="1"/>
  <c r="Y388" i="1"/>
  <c r="Y389" i="1"/>
  <c r="Y398" i="1"/>
  <c r="Y393" i="1"/>
  <c r="Y404" i="1"/>
  <c r="Y374" i="1"/>
  <c r="Y187" i="1"/>
  <c r="Y392" i="1"/>
  <c r="Y387" i="1"/>
  <c r="Y421" i="1"/>
  <c r="Y376" i="1"/>
  <c r="Y375" i="1"/>
  <c r="Y407" i="1"/>
  <c r="Y408" i="1"/>
  <c r="Y80" i="1"/>
  <c r="Y86" i="1"/>
  <c r="K20" i="18"/>
  <c r="K37" i="18"/>
  <c r="K21" i="18"/>
  <c r="K48" i="18"/>
  <c r="K36" i="18"/>
  <c r="K22" i="18"/>
  <c r="K9" i="18"/>
  <c r="K11" i="18"/>
  <c r="K5" i="18"/>
  <c r="K8" i="18"/>
  <c r="K12" i="18"/>
  <c r="K7" i="18"/>
  <c r="K10" i="18"/>
  <c r="K93" i="18"/>
  <c r="K105" i="18"/>
  <c r="J100" i="18"/>
  <c r="K106" i="18"/>
  <c r="K96" i="18"/>
  <c r="K111" i="18"/>
  <c r="K110" i="18"/>
  <c r="K94" i="18"/>
  <c r="K95" i="18"/>
  <c r="K109" i="18"/>
  <c r="K97" i="18"/>
  <c r="K92" i="18"/>
  <c r="K99" i="18"/>
  <c r="K98" i="18"/>
  <c r="K108" i="18"/>
  <c r="J112" i="18"/>
  <c r="K107" i="18"/>
  <c r="K104" i="18"/>
  <c r="Y64" i="1"/>
  <c r="Y63" i="1"/>
  <c r="Y68" i="1"/>
  <c r="Y67" i="1"/>
  <c r="Y65" i="1"/>
  <c r="Y59" i="1"/>
  <c r="Y60" i="1"/>
  <c r="Y53" i="1"/>
  <c r="Y52" i="1"/>
  <c r="Y55" i="1"/>
  <c r="Y58" i="1"/>
  <c r="Y56" i="1"/>
  <c r="Y54" i="1"/>
  <c r="Y61" i="1"/>
  <c r="Y48" i="1"/>
  <c r="Y47" i="1"/>
  <c r="Y49" i="1"/>
  <c r="Y46" i="1"/>
  <c r="Y50" i="1"/>
  <c r="Y41" i="1"/>
  <c r="Y44" i="1"/>
  <c r="Y42" i="1"/>
  <c r="Y40" i="1"/>
  <c r="Y36" i="1"/>
  <c r="Y43" i="1"/>
  <c r="Y33" i="1"/>
  <c r="Y38" i="1"/>
  <c r="Y35" i="1"/>
  <c r="Y37" i="1"/>
  <c r="Y34" i="1"/>
  <c r="Y335" i="1"/>
  <c r="Y66" i="1"/>
  <c r="Y51" i="1"/>
  <c r="Y62" i="1"/>
  <c r="Y319" i="1"/>
  <c r="Y89" i="1"/>
  <c r="Y309" i="1"/>
  <c r="Y308" i="1"/>
  <c r="Y69" i="1"/>
  <c r="Y27" i="1"/>
  <c r="Y15" i="1"/>
  <c r="Y184" i="1"/>
  <c r="Y172" i="1"/>
  <c r="Y155" i="1"/>
  <c r="Y98" i="1"/>
  <c r="Y57" i="1"/>
  <c r="Y111" i="1"/>
  <c r="Y107" i="1"/>
  <c r="Y356" i="1"/>
  <c r="Y138" i="1"/>
  <c r="Y263" i="1"/>
  <c r="Y251" i="1"/>
  <c r="Y115" i="1"/>
  <c r="Y347" i="1"/>
  <c r="Y99" i="1"/>
  <c r="Y120" i="1"/>
  <c r="Y355" i="1"/>
  <c r="Y306" i="1"/>
  <c r="Y114" i="1"/>
  <c r="Y110" i="1"/>
  <c r="Y322" i="1"/>
  <c r="Y26" i="1"/>
  <c r="Y149" i="1"/>
  <c r="Y289" i="1"/>
  <c r="Y123" i="1"/>
  <c r="Y350" i="1"/>
  <c r="Y192" i="1"/>
  <c r="Y333" i="1"/>
  <c r="Y14" i="1"/>
  <c r="Y239" i="1"/>
  <c r="Y346" i="1"/>
  <c r="Y25" i="1"/>
  <c r="Y94" i="1"/>
  <c r="Y366" i="1"/>
  <c r="Y354" i="1"/>
  <c r="Y328" i="1"/>
  <c r="Y13" i="1"/>
  <c r="Y178" i="1"/>
  <c r="Y153" i="1"/>
  <c r="Y317" i="1"/>
  <c r="Y266" i="1"/>
  <c r="Y314" i="1"/>
  <c r="Y368" i="1"/>
  <c r="Y196" i="1"/>
  <c r="Y87" i="1"/>
  <c r="Y246" i="1"/>
  <c r="Y342" i="1"/>
  <c r="Y127" i="1"/>
  <c r="Y102" i="1"/>
  <c r="Y332" i="1"/>
  <c r="Y324" i="1"/>
  <c r="Y29" i="1"/>
  <c r="Y9" i="1"/>
  <c r="Y174" i="1"/>
  <c r="Y148" i="1"/>
  <c r="Y288" i="1"/>
  <c r="Y261" i="1"/>
  <c r="Y257" i="1"/>
  <c r="Y253" i="1"/>
  <c r="Y249" i="1"/>
  <c r="Y245" i="1"/>
  <c r="Y238" i="1"/>
  <c r="Y117" i="1"/>
  <c r="Y113" i="1"/>
  <c r="Y109" i="1"/>
  <c r="Y105" i="1"/>
  <c r="Y349" i="1"/>
  <c r="Y345" i="1"/>
  <c r="Y331" i="1"/>
  <c r="Y125" i="1"/>
  <c r="Y360" i="1"/>
  <c r="Y321" i="1"/>
  <c r="Y21" i="1"/>
  <c r="Y136" i="1"/>
  <c r="Y128" i="1"/>
  <c r="Y323" i="1"/>
  <c r="Y81" i="1"/>
  <c r="Y286" i="1"/>
  <c r="Y259" i="1"/>
  <c r="Y255" i="1"/>
  <c r="Y247" i="1"/>
  <c r="Y243" i="1"/>
  <c r="Y240" i="1"/>
  <c r="Y236" i="1"/>
  <c r="Y343" i="1"/>
  <c r="Y103" i="1"/>
  <c r="Y95" i="1"/>
  <c r="Y91" i="1"/>
  <c r="Y359" i="1"/>
  <c r="Y351" i="1"/>
  <c r="Y329" i="1"/>
  <c r="Y325" i="1"/>
  <c r="Y318" i="1"/>
  <c r="Y179" i="1"/>
  <c r="Y144" i="1"/>
  <c r="Y281" i="1"/>
  <c r="Y364" i="1"/>
  <c r="Y339" i="1"/>
  <c r="Y19" i="1"/>
  <c r="Y11" i="1"/>
  <c r="Y160" i="1"/>
  <c r="Y282" i="1"/>
  <c r="Y134" i="1"/>
  <c r="Y22" i="1"/>
  <c r="Y158" i="1"/>
  <c r="Y154" i="1"/>
  <c r="Y145" i="1"/>
  <c r="Y272" i="1"/>
  <c r="Y290" i="1"/>
  <c r="Y315" i="1"/>
  <c r="Y312" i="1"/>
  <c r="Y141" i="1"/>
  <c r="Y137" i="1"/>
  <c r="Y129" i="1"/>
  <c r="Y262" i="1"/>
  <c r="Y254" i="1"/>
  <c r="Y250" i="1"/>
  <c r="Y242" i="1"/>
  <c r="Y235" i="1"/>
  <c r="Y101" i="1"/>
  <c r="Y97" i="1"/>
  <c r="Y93" i="1"/>
  <c r="Y357" i="1"/>
  <c r="Y353" i="1"/>
  <c r="Y340" i="1"/>
  <c r="Y336" i="1"/>
  <c r="Y330" i="1"/>
  <c r="Y327" i="1"/>
  <c r="Y320" i="1"/>
  <c r="Y83" i="1"/>
  <c r="Y72" i="1"/>
  <c r="Y161" i="1"/>
  <c r="Y156" i="1"/>
  <c r="Y152" i="1"/>
  <c r="Y147" i="1"/>
  <c r="Y143" i="1"/>
  <c r="Y291" i="1"/>
  <c r="Y307" i="1"/>
  <c r="Y271" i="1"/>
  <c r="Y316" i="1"/>
  <c r="Y265" i="1"/>
  <c r="Y164" i="1"/>
  <c r="Y358" i="1"/>
  <c r="Y341" i="1"/>
  <c r="Y157" i="1"/>
  <c r="Y132" i="1"/>
  <c r="Y23" i="1"/>
  <c r="Y151" i="1"/>
  <c r="Y304" i="1"/>
  <c r="Y313" i="1"/>
  <c r="Y310" i="1"/>
  <c r="Y180" i="1"/>
  <c r="Y369" i="1"/>
  <c r="Y20" i="1"/>
  <c r="Y363" i="1"/>
  <c r="Y133" i="1"/>
  <c r="Y5" i="1"/>
  <c r="Y122" i="1"/>
  <c r="Y31" i="1"/>
  <c r="Y7" i="1"/>
  <c r="Y311" i="1"/>
  <c r="Y130" i="1"/>
  <c r="Y361" i="1"/>
  <c r="Y28" i="1"/>
  <c r="Y12" i="1"/>
  <c r="Y177" i="1"/>
  <c r="Y258" i="1"/>
  <c r="Y119" i="1"/>
  <c r="Y30" i="1"/>
  <c r="Y175" i="1"/>
  <c r="Y24" i="1"/>
  <c r="Y139" i="1"/>
  <c r="Y334" i="1"/>
  <c r="Y326" i="1"/>
  <c r="Y124" i="1"/>
  <c r="Y183" i="1"/>
  <c r="Y204" i="1"/>
  <c r="Y365" i="1"/>
  <c r="Y16" i="1"/>
  <c r="Y4" i="1"/>
  <c r="Y181" i="1"/>
  <c r="Y173" i="1"/>
  <c r="Y348" i="1"/>
  <c r="Y344" i="1"/>
  <c r="Y90" i="1"/>
  <c r="Y17" i="1"/>
  <c r="Y140" i="1"/>
  <c r="Y78" i="1"/>
  <c r="Y18" i="1"/>
  <c r="Y126" i="1"/>
  <c r="Y176" i="1"/>
  <c r="Y256" i="1"/>
  <c r="Y108" i="1"/>
  <c r="Y287" i="1"/>
  <c r="Y260" i="1"/>
  <c r="Y244" i="1"/>
  <c r="Y121" i="1"/>
  <c r="Y8" i="1"/>
  <c r="Y135" i="1"/>
  <c r="Y131" i="1"/>
  <c r="Y264" i="1"/>
  <c r="Y248" i="1"/>
  <c r="Y237" i="1"/>
  <c r="Y112" i="1"/>
  <c r="Y182" i="1"/>
  <c r="Y169" i="1"/>
  <c r="Y252" i="1"/>
  <c r="Y241" i="1"/>
  <c r="Y163" i="1"/>
  <c r="Y305" i="1"/>
  <c r="Y104" i="1"/>
  <c r="Y100" i="1"/>
  <c r="Y210" i="1"/>
  <c r="Y212" i="1"/>
  <c r="Y278" i="1"/>
  <c r="Y300" i="1"/>
  <c r="Y283" i="1"/>
  <c r="Y223" i="1"/>
  <c r="Y227" i="1"/>
  <c r="Y221" i="1"/>
  <c r="Y276" i="1"/>
  <c r="Y338" i="1"/>
  <c r="Y218" i="1"/>
  <c r="Y211" i="1"/>
  <c r="Y208" i="1"/>
  <c r="Y267" i="1"/>
  <c r="Y233" i="1"/>
  <c r="Y226" i="1"/>
  <c r="Y219" i="1"/>
  <c r="Y207" i="1"/>
  <c r="Y205" i="1"/>
  <c r="Y303" i="1"/>
  <c r="Y273" i="1"/>
  <c r="Y293" i="1"/>
  <c r="Y270" i="1"/>
  <c r="Y6" i="1"/>
  <c r="Y214" i="1"/>
  <c r="Y230" i="1"/>
  <c r="Y220" i="1"/>
  <c r="Y216" i="1"/>
  <c r="Y284" i="1"/>
  <c r="Y277" i="1"/>
  <c r="Y297" i="1"/>
  <c r="Y298" i="1"/>
  <c r="Y209" i="1"/>
  <c r="Y269" i="1"/>
  <c r="Y213" i="1"/>
  <c r="Y234" i="1"/>
  <c r="Y231" i="1"/>
  <c r="Y224" i="1"/>
  <c r="Y228" i="1"/>
  <c r="Y206" i="1"/>
  <c r="Y225" i="1"/>
  <c r="Y268" i="1"/>
  <c r="Y295" i="1"/>
  <c r="Y285" i="1"/>
  <c r="Y301" i="1"/>
  <c r="Y302" i="1"/>
  <c r="Y294" i="1"/>
  <c r="Y275" i="1"/>
  <c r="Y352" i="1"/>
  <c r="Y217" i="1"/>
  <c r="Y222" i="1"/>
  <c r="Y215" i="1"/>
  <c r="Y232" i="1"/>
  <c r="Y229" i="1"/>
  <c r="Y274" i="1"/>
  <c r="Y299" i="1"/>
  <c r="Y280" i="1"/>
  <c r="Y279" i="1"/>
  <c r="Y292" i="1"/>
  <c r="Y85" i="1"/>
  <c r="Y39" i="1"/>
  <c r="Y106" i="1"/>
  <c r="Y118" i="1"/>
  <c r="Y166" i="1"/>
  <c r="Y201" i="1"/>
  <c r="Y45" i="1"/>
  <c r="Y96" i="1"/>
  <c r="Y116" i="1"/>
  <c r="Y337" i="1"/>
  <c r="Y75" i="1"/>
  <c r="Y32" i="1"/>
  <c r="Y198" i="1"/>
  <c r="Y202" i="1"/>
  <c r="Y186" i="1"/>
  <c r="Y199" i="1"/>
  <c r="Y195" i="1"/>
  <c r="Y92" i="1"/>
  <c r="Y191" i="1"/>
  <c r="Y142" i="1"/>
  <c r="Y362" i="1"/>
  <c r="Y167" i="1"/>
  <c r="Y197" i="1"/>
  <c r="Y146" i="1"/>
  <c r="Y203" i="1"/>
  <c r="Y296" i="1"/>
  <c r="Y367" i="1"/>
  <c r="Y171" i="1"/>
  <c r="Y189" i="1"/>
  <c r="Y10" i="1"/>
  <c r="Y190" i="1"/>
  <c r="Y194" i="1"/>
  <c r="Y193" i="1"/>
  <c r="Y188" i="1"/>
  <c r="Y200" i="1"/>
  <c r="J52" i="18"/>
  <c r="J23" i="18"/>
  <c r="J38" i="18"/>
  <c r="Z3" i="1"/>
  <c r="L186" i="18" l="1"/>
  <c r="K193" i="18"/>
  <c r="L188" i="18"/>
  <c r="L191" i="18"/>
  <c r="L187" i="18"/>
  <c r="L185" i="18"/>
  <c r="L192" i="18"/>
  <c r="L190" i="18"/>
  <c r="L175" i="18"/>
  <c r="L47" i="18"/>
  <c r="L172" i="18"/>
  <c r="K179" i="18"/>
  <c r="L177" i="18"/>
  <c r="L173" i="18"/>
  <c r="L174" i="18"/>
  <c r="L176" i="18"/>
  <c r="L171" i="18"/>
  <c r="L178" i="18"/>
  <c r="L45" i="18"/>
  <c r="Z880" i="1"/>
  <c r="Z826" i="1"/>
  <c r="Z876" i="1"/>
  <c r="Z888" i="1"/>
  <c r="Z894" i="1"/>
  <c r="M189" i="18" s="1"/>
  <c r="Z871" i="1"/>
  <c r="Z879" i="1"/>
  <c r="Z881" i="1"/>
  <c r="Z863" i="1"/>
  <c r="Z878" i="1"/>
  <c r="Z884" i="1"/>
  <c r="Z901" i="1"/>
  <c r="Z906" i="1"/>
  <c r="Z909" i="1"/>
  <c r="Z861" i="1"/>
  <c r="Z877" i="1"/>
  <c r="Z897" i="1"/>
  <c r="Z905" i="1"/>
  <c r="Z910" i="1"/>
  <c r="Z869" i="1"/>
  <c r="Z913" i="1"/>
  <c r="Z857" i="1"/>
  <c r="Z823" i="1"/>
  <c r="Z815" i="1"/>
  <c r="Z875" i="1"/>
  <c r="Z890" i="1"/>
  <c r="Z873" i="1"/>
  <c r="Z898" i="1"/>
  <c r="Z874" i="1"/>
  <c r="Z855" i="1"/>
  <c r="Z822" i="1"/>
  <c r="Z807" i="1"/>
  <c r="Z902" i="1"/>
  <c r="Z867" i="1"/>
  <c r="Z811" i="1"/>
  <c r="Z810" i="1"/>
  <c r="Z859" i="1"/>
  <c r="Z868" i="1"/>
  <c r="Z825" i="1"/>
  <c r="Z893" i="1"/>
  <c r="Z883" i="1"/>
  <c r="Z870" i="1"/>
  <c r="Z853" i="1"/>
  <c r="Z827" i="1"/>
  <c r="Z816" i="1"/>
  <c r="Z846" i="1"/>
  <c r="Z872" i="1"/>
  <c r="Z914" i="1"/>
  <c r="Z911" i="1"/>
  <c r="Z907" i="1"/>
  <c r="Z903" i="1"/>
  <c r="Z899" i="1"/>
  <c r="Z895" i="1"/>
  <c r="Z891" i="1"/>
  <c r="Z885" i="1"/>
  <c r="Z866" i="1"/>
  <c r="Z820" i="1"/>
  <c r="Z918" i="1"/>
  <c r="Z860" i="1"/>
  <c r="Z844" i="1"/>
  <c r="Z915" i="1"/>
  <c r="Z900" i="1"/>
  <c r="Z908" i="1"/>
  <c r="Z882" i="1"/>
  <c r="Z841" i="1"/>
  <c r="Z856" i="1"/>
  <c r="Z862" i="1"/>
  <c r="Z912" i="1"/>
  <c r="Z917" i="1"/>
  <c r="Z832" i="1"/>
  <c r="Z858" i="1"/>
  <c r="Z834" i="1"/>
  <c r="Z819" i="1"/>
  <c r="Z821" i="1"/>
  <c r="Z848" i="1"/>
  <c r="Z851" i="1"/>
  <c r="Z831" i="1"/>
  <c r="Z833" i="1"/>
  <c r="Z818" i="1"/>
  <c r="Z813" i="1"/>
  <c r="Z809" i="1"/>
  <c r="Z852" i="1"/>
  <c r="Z865" i="1"/>
  <c r="Z849" i="1"/>
  <c r="Z838" i="1"/>
  <c r="Z812" i="1"/>
  <c r="Z850" i="1"/>
  <c r="Z836" i="1"/>
  <c r="Z842" i="1"/>
  <c r="Z837" i="1"/>
  <c r="Z814" i="1"/>
  <c r="Z847" i="1"/>
  <c r="Z829" i="1"/>
  <c r="Z824" i="1"/>
  <c r="Z887" i="1"/>
  <c r="Z896" i="1"/>
  <c r="Z892" i="1"/>
  <c r="Z889" i="1"/>
  <c r="Z886" i="1"/>
  <c r="Z916" i="1"/>
  <c r="Z828" i="1"/>
  <c r="Z854" i="1"/>
  <c r="Z808" i="1"/>
  <c r="Z843" i="1"/>
  <c r="Z835" i="1"/>
  <c r="Z904" i="1"/>
  <c r="Z840" i="1"/>
  <c r="Z845" i="1"/>
  <c r="Z864" i="1"/>
  <c r="Z830" i="1"/>
  <c r="Z817" i="1"/>
  <c r="Z839" i="1"/>
  <c r="L164" i="18"/>
  <c r="L160" i="18"/>
  <c r="L159" i="18"/>
  <c r="L157" i="18"/>
  <c r="L158" i="18"/>
  <c r="L163" i="18"/>
  <c r="L161" i="18"/>
  <c r="L162" i="18"/>
  <c r="K165" i="18"/>
  <c r="L44" i="18"/>
  <c r="L144" i="18"/>
  <c r="L130" i="18"/>
  <c r="L147" i="18"/>
  <c r="L121" i="18"/>
  <c r="L136" i="18"/>
  <c r="L131" i="18"/>
  <c r="L150" i="18"/>
  <c r="L149" i="18"/>
  <c r="L148" i="18"/>
  <c r="L118" i="18"/>
  <c r="L135" i="18"/>
  <c r="L145" i="18"/>
  <c r="K124" i="18"/>
  <c r="L123" i="18"/>
  <c r="L119" i="18"/>
  <c r="L122" i="18"/>
  <c r="L129" i="18"/>
  <c r="L120" i="18"/>
  <c r="L116" i="18"/>
  <c r="L134" i="18"/>
  <c r="L133" i="18"/>
  <c r="L132" i="18"/>
  <c r="K137" i="18"/>
  <c r="L143" i="18"/>
  <c r="L146" i="18"/>
  <c r="K151" i="18"/>
  <c r="L50" i="18"/>
  <c r="L46" i="18"/>
  <c r="L49" i="18"/>
  <c r="Z804" i="1"/>
  <c r="Z800" i="1"/>
  <c r="Z796" i="1"/>
  <c r="Z792" i="1"/>
  <c r="Z788" i="1"/>
  <c r="Z784" i="1"/>
  <c r="Z780" i="1"/>
  <c r="Z776" i="1"/>
  <c r="Z772" i="1"/>
  <c r="Z768" i="1"/>
  <c r="Z764" i="1"/>
  <c r="Z740" i="1"/>
  <c r="Z732" i="1"/>
  <c r="Z720" i="1"/>
  <c r="Z760" i="1"/>
  <c r="Z756" i="1"/>
  <c r="Z744" i="1"/>
  <c r="Z736" i="1"/>
  <c r="Z748" i="1"/>
  <c r="Z724" i="1"/>
  <c r="Z704" i="1"/>
  <c r="Z700" i="1"/>
  <c r="Z696" i="1"/>
  <c r="Z692" i="1"/>
  <c r="Z688" i="1"/>
  <c r="Z684" i="1"/>
  <c r="Z681" i="1"/>
  <c r="Z678" i="1"/>
  <c r="Z674" i="1"/>
  <c r="Z670" i="1"/>
  <c r="Z752" i="1"/>
  <c r="Z712" i="1"/>
  <c r="Z708" i="1"/>
  <c r="Z666" i="1"/>
  <c r="Z662" i="1"/>
  <c r="Z658" i="1"/>
  <c r="Z654" i="1"/>
  <c r="Z650" i="1"/>
  <c r="Z646" i="1"/>
  <c r="Z642" i="1"/>
  <c r="Z638" i="1"/>
  <c r="Z634" i="1"/>
  <c r="Z622" i="1"/>
  <c r="Z618" i="1"/>
  <c r="Z614" i="1"/>
  <c r="Z610" i="1"/>
  <c r="Z606" i="1"/>
  <c r="Z716" i="1"/>
  <c r="Z558" i="1"/>
  <c r="Z554" i="1"/>
  <c r="Z542" i="1"/>
  <c r="Z538" i="1"/>
  <c r="Z522" i="1"/>
  <c r="Z728" i="1"/>
  <c r="Z626" i="1"/>
  <c r="Z602" i="1"/>
  <c r="Z594" i="1"/>
  <c r="Z586" i="1"/>
  <c r="Z574" i="1"/>
  <c r="Z550" i="1"/>
  <c r="Z526" i="1"/>
  <c r="Z518" i="1"/>
  <c r="Z514" i="1"/>
  <c r="Z510" i="1"/>
  <c r="Z590" i="1"/>
  <c r="Z530" i="1"/>
  <c r="Z803" i="1"/>
  <c r="Z779" i="1"/>
  <c r="Z755" i="1"/>
  <c r="Z743" i="1"/>
  <c r="Z731" i="1"/>
  <c r="Z719" i="1"/>
  <c r="Z711" i="1"/>
  <c r="Z703" i="1"/>
  <c r="Z649" i="1"/>
  <c r="Z617" i="1"/>
  <c r="Z561" i="1"/>
  <c r="Z537" i="1"/>
  <c r="Z758" i="1"/>
  <c r="Z754" i="1"/>
  <c r="Z750" i="1"/>
  <c r="Z746" i="1"/>
  <c r="Z742" i="1"/>
  <c r="Z630" i="1"/>
  <c r="Z598" i="1"/>
  <c r="Z578" i="1"/>
  <c r="Z570" i="1"/>
  <c r="Z562" i="1"/>
  <c r="Z691" i="1"/>
  <c r="Z683" i="1"/>
  <c r="Z673" i="1"/>
  <c r="Z629" i="1"/>
  <c r="Z605" i="1"/>
  <c r="Z593" i="1"/>
  <c r="Z581" i="1"/>
  <c r="Z573" i="1"/>
  <c r="Z549" i="1"/>
  <c r="Z734" i="1"/>
  <c r="Z726" i="1"/>
  <c r="Z718" i="1"/>
  <c r="Z710" i="1"/>
  <c r="Z702" i="1"/>
  <c r="Z698" i="1"/>
  <c r="Z529" i="1"/>
  <c r="Z517" i="1"/>
  <c r="Z806" i="1"/>
  <c r="Z798" i="1"/>
  <c r="Z790" i="1"/>
  <c r="Z782" i="1"/>
  <c r="Z774" i="1"/>
  <c r="Z766" i="1"/>
  <c r="Z668" i="1"/>
  <c r="Z636" i="1"/>
  <c r="Z632" i="1"/>
  <c r="Z628" i="1"/>
  <c r="Z600" i="1"/>
  <c r="Z596" i="1"/>
  <c r="Z592" i="1"/>
  <c r="M147" i="18" s="1"/>
  <c r="Z588" i="1"/>
  <c r="Z584" i="1"/>
  <c r="Z580" i="1"/>
  <c r="Z576" i="1"/>
  <c r="Z572" i="1"/>
  <c r="Z568" i="1"/>
  <c r="Z564" i="1"/>
  <c r="Z560" i="1"/>
  <c r="Z552" i="1"/>
  <c r="Z546" i="1"/>
  <c r="Z641" i="1"/>
  <c r="Z694" i="1"/>
  <c r="Z690" i="1"/>
  <c r="Z686" i="1"/>
  <c r="Z682" i="1"/>
  <c r="Z676" i="1"/>
  <c r="Z672" i="1"/>
  <c r="Z664" i="1"/>
  <c r="Z660" i="1"/>
  <c r="Z656" i="1"/>
  <c r="Z652" i="1"/>
  <c r="Z648" i="1"/>
  <c r="Z644" i="1"/>
  <c r="Z640" i="1"/>
  <c r="Z624" i="1"/>
  <c r="Z620" i="1"/>
  <c r="Z616" i="1"/>
  <c r="Z612" i="1"/>
  <c r="Z608" i="1"/>
  <c r="Z604" i="1"/>
  <c r="Z556" i="1"/>
  <c r="Z548" i="1"/>
  <c r="Z791" i="1"/>
  <c r="Z661" i="1"/>
  <c r="Z786" i="1"/>
  <c r="Z722" i="1"/>
  <c r="Z767" i="1"/>
  <c r="Z778" i="1"/>
  <c r="Z714" i="1"/>
  <c r="Z794" i="1"/>
  <c r="Z770" i="1"/>
  <c r="Z730" i="1"/>
  <c r="Z706" i="1"/>
  <c r="Z536" i="1"/>
  <c r="Z657" i="1"/>
  <c r="Z653" i="1"/>
  <c r="Z625" i="1"/>
  <c r="Z609" i="1"/>
  <c r="Z753" i="1"/>
  <c r="Z733" i="1"/>
  <c r="Z721" i="1"/>
  <c r="Z713" i="1"/>
  <c r="Z575" i="1"/>
  <c r="Z582" i="1"/>
  <c r="Z540" i="1"/>
  <c r="Z759" i="1"/>
  <c r="Z751" i="1"/>
  <c r="Z747" i="1"/>
  <c r="Z739" i="1"/>
  <c r="Z735" i="1"/>
  <c r="Z727" i="1"/>
  <c r="Z723" i="1"/>
  <c r="Z715" i="1"/>
  <c r="Z707" i="1"/>
  <c r="Z665" i="1"/>
  <c r="Z557" i="1"/>
  <c r="Z553" i="1"/>
  <c r="Z545" i="1"/>
  <c r="Z541" i="1"/>
  <c r="Z749" i="1"/>
  <c r="Z745" i="1"/>
  <c r="Z737" i="1"/>
  <c r="Z729" i="1"/>
  <c r="Z725" i="1"/>
  <c r="Z717" i="1"/>
  <c r="Z705" i="1"/>
  <c r="Z603" i="1"/>
  <c r="Z583" i="1"/>
  <c r="Z559" i="1"/>
  <c r="Z555" i="1"/>
  <c r="Z566" i="1"/>
  <c r="Z534" i="1"/>
  <c r="Z762" i="1"/>
  <c r="Z532" i="1"/>
  <c r="Z783" i="1"/>
  <c r="Z687" i="1"/>
  <c r="Z633" i="1"/>
  <c r="Z613" i="1"/>
  <c r="Z601" i="1"/>
  <c r="Z589" i="1"/>
  <c r="Z797" i="1"/>
  <c r="Z781" i="1"/>
  <c r="Z765" i="1"/>
  <c r="Z757" i="1"/>
  <c r="Z741" i="1"/>
  <c r="Z709" i="1"/>
  <c r="Z701" i="1"/>
  <c r="Z697" i="1"/>
  <c r="Z663" i="1"/>
  <c r="Z647" i="1"/>
  <c r="Z615" i="1"/>
  <c r="Z599" i="1"/>
  <c r="Z591" i="1"/>
  <c r="Z571" i="1"/>
  <c r="Z563" i="1"/>
  <c r="Z551" i="1"/>
  <c r="Z539" i="1"/>
  <c r="Z523" i="1"/>
  <c r="Z519" i="1"/>
  <c r="Z515" i="1"/>
  <c r="Z511" i="1"/>
  <c r="Z795" i="1"/>
  <c r="Z597" i="1"/>
  <c r="Z521" i="1"/>
  <c r="Z805" i="1"/>
  <c r="Z773" i="1"/>
  <c r="Z689" i="1"/>
  <c r="Z631" i="1"/>
  <c r="Z607" i="1"/>
  <c r="Z587" i="1"/>
  <c r="Z535" i="1"/>
  <c r="Z527" i="1"/>
  <c r="Z680" i="1"/>
  <c r="Z533" i="1"/>
  <c r="Z520" i="1"/>
  <c r="Z512" i="1"/>
  <c r="Z787" i="1"/>
  <c r="Z763" i="1"/>
  <c r="Z695" i="1"/>
  <c r="Z669" i="1"/>
  <c r="Z645" i="1"/>
  <c r="Z577" i="1"/>
  <c r="Z565" i="1"/>
  <c r="Z513" i="1"/>
  <c r="Z801" i="1"/>
  <c r="Z785" i="1"/>
  <c r="Z769" i="1"/>
  <c r="Z685" i="1"/>
  <c r="Z671" i="1"/>
  <c r="Z667" i="1"/>
  <c r="Z651" i="1"/>
  <c r="Z639" i="1"/>
  <c r="Z627" i="1"/>
  <c r="Z619" i="1"/>
  <c r="Z543" i="1"/>
  <c r="Z738" i="1"/>
  <c r="Z771" i="1"/>
  <c r="Z699" i="1"/>
  <c r="Z677" i="1"/>
  <c r="Z637" i="1"/>
  <c r="Z585" i="1"/>
  <c r="Z789" i="1"/>
  <c r="Z675" i="1"/>
  <c r="Z655" i="1"/>
  <c r="Z623" i="1"/>
  <c r="Z595" i="1"/>
  <c r="Z579" i="1"/>
  <c r="Z567" i="1"/>
  <c r="Z531" i="1"/>
  <c r="Z802" i="1"/>
  <c r="Z544" i="1"/>
  <c r="Z528" i="1"/>
  <c r="Z524" i="1"/>
  <c r="Z516" i="1"/>
  <c r="Z799" i="1"/>
  <c r="Z775" i="1"/>
  <c r="Z621" i="1"/>
  <c r="Z569" i="1"/>
  <c r="Z525" i="1"/>
  <c r="Z793" i="1"/>
  <c r="Z679" i="1"/>
  <c r="Z547" i="1"/>
  <c r="Z643" i="1"/>
  <c r="Z635" i="1"/>
  <c r="Z611" i="1"/>
  <c r="Z761" i="1"/>
  <c r="Z777" i="1"/>
  <c r="Z659" i="1"/>
  <c r="Z693" i="1"/>
  <c r="Z230" i="1"/>
  <c r="Z228" i="1"/>
  <c r="Z229" i="1"/>
  <c r="Z227" i="1"/>
  <c r="L13" i="18"/>
  <c r="K14" i="18"/>
  <c r="L6" i="18"/>
  <c r="L43" i="18"/>
  <c r="Z170" i="1"/>
  <c r="Z509" i="1"/>
  <c r="Z505" i="1"/>
  <c r="Z501" i="1"/>
  <c r="Z497" i="1"/>
  <c r="Z493" i="1"/>
  <c r="Z489" i="1"/>
  <c r="Z485" i="1"/>
  <c r="Z481" i="1"/>
  <c r="Z477" i="1"/>
  <c r="Z473" i="1"/>
  <c r="Z469" i="1"/>
  <c r="Z465" i="1"/>
  <c r="Z461" i="1"/>
  <c r="Z457" i="1"/>
  <c r="Z453" i="1"/>
  <c r="Z449" i="1"/>
  <c r="Z508" i="1"/>
  <c r="Z504" i="1"/>
  <c r="Z500" i="1"/>
  <c r="Z496" i="1"/>
  <c r="Z492" i="1"/>
  <c r="Z488" i="1"/>
  <c r="Z484" i="1"/>
  <c r="Z480" i="1"/>
  <c r="Z476" i="1"/>
  <c r="Z425" i="1"/>
  <c r="Z441" i="1"/>
  <c r="Z433" i="1"/>
  <c r="Z440" i="1"/>
  <c r="Z432" i="1"/>
  <c r="Z445" i="1"/>
  <c r="Z468" i="1"/>
  <c r="Z464" i="1"/>
  <c r="Z460" i="1"/>
  <c r="Z456" i="1"/>
  <c r="Z452" i="1"/>
  <c r="Z448" i="1"/>
  <c r="Z437" i="1"/>
  <c r="Z429" i="1"/>
  <c r="Z436" i="1"/>
  <c r="Z507" i="1"/>
  <c r="Z503" i="1"/>
  <c r="Z499" i="1"/>
  <c r="Z495" i="1"/>
  <c r="Z491" i="1"/>
  <c r="Z487" i="1"/>
  <c r="Z483" i="1"/>
  <c r="Z479" i="1"/>
  <c r="Z475" i="1"/>
  <c r="Z444" i="1"/>
  <c r="Z428" i="1"/>
  <c r="Z467" i="1"/>
  <c r="Z463" i="1"/>
  <c r="Z459" i="1"/>
  <c r="Z455" i="1"/>
  <c r="Z472" i="1"/>
  <c r="Z471" i="1"/>
  <c r="Z506" i="1"/>
  <c r="Z502" i="1"/>
  <c r="Z498" i="1"/>
  <c r="Z494" i="1"/>
  <c r="Z490" i="1"/>
  <c r="Z486" i="1"/>
  <c r="Z482" i="1"/>
  <c r="Z478" i="1"/>
  <c r="Z474" i="1"/>
  <c r="Z442" i="1"/>
  <c r="Z370" i="1"/>
  <c r="Z470" i="1"/>
  <c r="Z466" i="1"/>
  <c r="Z462" i="1"/>
  <c r="Z458" i="1"/>
  <c r="Z454" i="1"/>
  <c r="Z450" i="1"/>
  <c r="Z446" i="1"/>
  <c r="Z434" i="1"/>
  <c r="Z426" i="1"/>
  <c r="Z74" i="1"/>
  <c r="Z451" i="1"/>
  <c r="Z447" i="1"/>
  <c r="Z438" i="1"/>
  <c r="Z430" i="1"/>
  <c r="Z435" i="1"/>
  <c r="Z427" i="1"/>
  <c r="Z383" i="1"/>
  <c r="Z386" i="1"/>
  <c r="Z379" i="1"/>
  <c r="Z373" i="1"/>
  <c r="Z380" i="1"/>
  <c r="Z382" i="1"/>
  <c r="Z384" i="1"/>
  <c r="Z371" i="1"/>
  <c r="Z417" i="1"/>
  <c r="Z416" i="1"/>
  <c r="Z168" i="1"/>
  <c r="Z79" i="1"/>
  <c r="Z443" i="1"/>
  <c r="Z439" i="1"/>
  <c r="Z431" i="1"/>
  <c r="Z71" i="1"/>
  <c r="Z423" i="1"/>
  <c r="Z420" i="1"/>
  <c r="Z415" i="1"/>
  <c r="Z185" i="1"/>
  <c r="Z419" i="1"/>
  <c r="M117" i="18" s="1"/>
  <c r="Z372" i="1"/>
  <c r="Z424" i="1"/>
  <c r="Z422" i="1"/>
  <c r="Z418" i="1"/>
  <c r="Z162" i="1"/>
  <c r="Z150" i="1"/>
  <c r="Z403" i="1"/>
  <c r="Z404" i="1"/>
  <c r="Z397" i="1"/>
  <c r="Z393" i="1"/>
  <c r="Z411" i="1"/>
  <c r="Z388" i="1"/>
  <c r="Z409" i="1"/>
  <c r="Z414" i="1"/>
  <c r="Z73" i="1"/>
  <c r="Z165" i="1"/>
  <c r="Z82" i="1"/>
  <c r="Z390" i="1"/>
  <c r="Z394" i="1"/>
  <c r="Z70" i="1"/>
  <c r="Z392" i="1"/>
  <c r="Z376" i="1"/>
  <c r="Z385" i="1"/>
  <c r="Z413" i="1"/>
  <c r="Z389" i="1"/>
  <c r="Z408" i="1"/>
  <c r="Z387" i="1"/>
  <c r="Z84" i="1"/>
  <c r="Z401" i="1"/>
  <c r="Z391" i="1"/>
  <c r="Z400" i="1"/>
  <c r="Z407" i="1"/>
  <c r="Z412" i="1"/>
  <c r="Z396" i="1"/>
  <c r="Z381" i="1"/>
  <c r="Z406" i="1"/>
  <c r="Z405" i="1"/>
  <c r="Z159" i="1"/>
  <c r="Z88" i="1"/>
  <c r="Z378" i="1"/>
  <c r="Z375" i="1"/>
  <c r="Z187" i="1"/>
  <c r="Z86" i="1"/>
  <c r="Z76" i="1"/>
  <c r="Z421" i="1"/>
  <c r="Z398" i="1"/>
  <c r="Z402" i="1"/>
  <c r="Z80" i="1"/>
  <c r="Z377" i="1"/>
  <c r="Z77" i="1"/>
  <c r="Z410" i="1"/>
  <c r="Z399" i="1"/>
  <c r="Z395" i="1"/>
  <c r="Z374" i="1"/>
  <c r="L37" i="18"/>
  <c r="L20" i="18"/>
  <c r="L21" i="18"/>
  <c r="L36" i="18"/>
  <c r="L22" i="18"/>
  <c r="L48" i="18"/>
  <c r="L11" i="18"/>
  <c r="L9" i="18"/>
  <c r="L8" i="18"/>
  <c r="L5" i="18"/>
  <c r="L7" i="18"/>
  <c r="L12" i="18"/>
  <c r="L10" i="18"/>
  <c r="L93" i="18"/>
  <c r="L105" i="18"/>
  <c r="L108" i="18"/>
  <c r="L97" i="18"/>
  <c r="L109" i="18"/>
  <c r="L92" i="18"/>
  <c r="K112" i="18"/>
  <c r="L111" i="18"/>
  <c r="L104" i="18"/>
  <c r="K100" i="18"/>
  <c r="L94" i="18"/>
  <c r="L107" i="18"/>
  <c r="L96" i="18"/>
  <c r="L99" i="18"/>
  <c r="L98" i="18"/>
  <c r="L95" i="18"/>
  <c r="L110" i="18"/>
  <c r="L106" i="18"/>
  <c r="Z63" i="1"/>
  <c r="Z65" i="1"/>
  <c r="Z67" i="1"/>
  <c r="Z64" i="1"/>
  <c r="Z68" i="1"/>
  <c r="Z58" i="1"/>
  <c r="Z59" i="1"/>
  <c r="Z52" i="1"/>
  <c r="Z61" i="1"/>
  <c r="Z54" i="1"/>
  <c r="Z60" i="1"/>
  <c r="Z53" i="1"/>
  <c r="Z56" i="1"/>
  <c r="Z55" i="1"/>
  <c r="Z48" i="1"/>
  <c r="Z49" i="1"/>
  <c r="Z46" i="1"/>
  <c r="Z47" i="1"/>
  <c r="Z50" i="1"/>
  <c r="Z42" i="1"/>
  <c r="Z43" i="1"/>
  <c r="Z34" i="1"/>
  <c r="Z41" i="1"/>
  <c r="Z40" i="1"/>
  <c r="Z44" i="1"/>
  <c r="Z33" i="1"/>
  <c r="Z37" i="1"/>
  <c r="Z36" i="1"/>
  <c r="Z35" i="1"/>
  <c r="Z38" i="1"/>
  <c r="Z335" i="1"/>
  <c r="Z66" i="1"/>
  <c r="Z89" i="1"/>
  <c r="Z15" i="1"/>
  <c r="Z184" i="1"/>
  <c r="Z172" i="1"/>
  <c r="Z155" i="1"/>
  <c r="Z138" i="1"/>
  <c r="Z356" i="1"/>
  <c r="Z51" i="1"/>
  <c r="Z27" i="1"/>
  <c r="Z309" i="1"/>
  <c r="Z308" i="1"/>
  <c r="Z107" i="1"/>
  <c r="Z57" i="1"/>
  <c r="Z69" i="1"/>
  <c r="Z347" i="1"/>
  <c r="Z99" i="1"/>
  <c r="Z251" i="1"/>
  <c r="Z363" i="1"/>
  <c r="Z333" i="1"/>
  <c r="Z62" i="1"/>
  <c r="Z319" i="1"/>
  <c r="Z355" i="1"/>
  <c r="Z110" i="1"/>
  <c r="Z350" i="1"/>
  <c r="Z346" i="1"/>
  <c r="Z342" i="1"/>
  <c r="Z263" i="1"/>
  <c r="Z87" i="1"/>
  <c r="Z26" i="1"/>
  <c r="Z179" i="1"/>
  <c r="Z306" i="1"/>
  <c r="Z258" i="1"/>
  <c r="Z127" i="1"/>
  <c r="Z341" i="1"/>
  <c r="Z332" i="1"/>
  <c r="Z328" i="1"/>
  <c r="Z321" i="1"/>
  <c r="Z120" i="1"/>
  <c r="Z115" i="1"/>
  <c r="Z289" i="1"/>
  <c r="Z246" i="1"/>
  <c r="Z25" i="1"/>
  <c r="Z21" i="1"/>
  <c r="Z17" i="1"/>
  <c r="Z13" i="1"/>
  <c r="Z9" i="1"/>
  <c r="Z182" i="1"/>
  <c r="Z178" i="1"/>
  <c r="Z174" i="1"/>
  <c r="Z169" i="1"/>
  <c r="Z157" i="1"/>
  <c r="Z153" i="1"/>
  <c r="Z148" i="1"/>
  <c r="Z144" i="1"/>
  <c r="Z149" i="1"/>
  <c r="Z94" i="1"/>
  <c r="Z29" i="1"/>
  <c r="Z266" i="1"/>
  <c r="Z334" i="1"/>
  <c r="Z323" i="1"/>
  <c r="Z322" i="1"/>
  <c r="Z119" i="1"/>
  <c r="Z102" i="1"/>
  <c r="Z366" i="1"/>
  <c r="Z192" i="1"/>
  <c r="Z310" i="1"/>
  <c r="Z281" i="1"/>
  <c r="Z317" i="1"/>
  <c r="Z314" i="1"/>
  <c r="Z288" i="1"/>
  <c r="Z140" i="1"/>
  <c r="Z136" i="1"/>
  <c r="Z132" i="1"/>
  <c r="Z128" i="1"/>
  <c r="Z331" i="1"/>
  <c r="Z239" i="1"/>
  <c r="Z90" i="1"/>
  <c r="Z354" i="1"/>
  <c r="Z257" i="1"/>
  <c r="Z122" i="1"/>
  <c r="Z349" i="1"/>
  <c r="Z125" i="1"/>
  <c r="Z368" i="1"/>
  <c r="Z7" i="1"/>
  <c r="Z160" i="1"/>
  <c r="Z313" i="1"/>
  <c r="Z286" i="1"/>
  <c r="Z134" i="1"/>
  <c r="Z130" i="1"/>
  <c r="Z124" i="1"/>
  <c r="Z103" i="1"/>
  <c r="Z95" i="1"/>
  <c r="Z91" i="1"/>
  <c r="Z133" i="1"/>
  <c r="Z324" i="1"/>
  <c r="Z345" i="1"/>
  <c r="Z364" i="1"/>
  <c r="Z360" i="1"/>
  <c r="Z326" i="1"/>
  <c r="Z196" i="1"/>
  <c r="Z31" i="1"/>
  <c r="Z23" i="1"/>
  <c r="Z304" i="1"/>
  <c r="Z255" i="1"/>
  <c r="Z236" i="1"/>
  <c r="Z351" i="1"/>
  <c r="Z329" i="1"/>
  <c r="Z22" i="1"/>
  <c r="Z175" i="1"/>
  <c r="Z272" i="1"/>
  <c r="Z290" i="1"/>
  <c r="Z262" i="1"/>
  <c r="Z254" i="1"/>
  <c r="Z250" i="1"/>
  <c r="Z242" i="1"/>
  <c r="Z235" i="1"/>
  <c r="Z126" i="1"/>
  <c r="Z101" i="1"/>
  <c r="Z97" i="1"/>
  <c r="Z93" i="1"/>
  <c r="Z365" i="1"/>
  <c r="Z24" i="1"/>
  <c r="Z20" i="1"/>
  <c r="Z16" i="1"/>
  <c r="Z12" i="1"/>
  <c r="Z181" i="1"/>
  <c r="Z177" i="1"/>
  <c r="Z173" i="1"/>
  <c r="Z5" i="1"/>
  <c r="Z253" i="1"/>
  <c r="Z249" i="1"/>
  <c r="Z245" i="1"/>
  <c r="Z117" i="1"/>
  <c r="Z113" i="1"/>
  <c r="Z109" i="1"/>
  <c r="Z105" i="1"/>
  <c r="Z11" i="1"/>
  <c r="Z176" i="1"/>
  <c r="Z282" i="1"/>
  <c r="Z240" i="1"/>
  <c r="Z359" i="1"/>
  <c r="Z318" i="1"/>
  <c r="Z18" i="1"/>
  <c r="Z183" i="1"/>
  <c r="Z154" i="1"/>
  <c r="Z315" i="1"/>
  <c r="Z129" i="1"/>
  <c r="Z204" i="1"/>
  <c r="Z327" i="1"/>
  <c r="Z83" i="1"/>
  <c r="Z4" i="1"/>
  <c r="Z156" i="1"/>
  <c r="Z14" i="1"/>
  <c r="Z123" i="1"/>
  <c r="Z358" i="1"/>
  <c r="Z238" i="1"/>
  <c r="Z81" i="1"/>
  <c r="Z259" i="1"/>
  <c r="Z343" i="1"/>
  <c r="Z78" i="1"/>
  <c r="Z30" i="1"/>
  <c r="Z141" i="1"/>
  <c r="Z336" i="1"/>
  <c r="Z320" i="1"/>
  <c r="Z28" i="1"/>
  <c r="Z19" i="1"/>
  <c r="Z180" i="1"/>
  <c r="Z131" i="1"/>
  <c r="Z348" i="1"/>
  <c r="Z344" i="1"/>
  <c r="Z164" i="1"/>
  <c r="Z261" i="1"/>
  <c r="Z243" i="1"/>
  <c r="Z325" i="1"/>
  <c r="Z361" i="1"/>
  <c r="Z340" i="1"/>
  <c r="Z330" i="1"/>
  <c r="Z143" i="1"/>
  <c r="Z316" i="1"/>
  <c r="Z265" i="1"/>
  <c r="Z135" i="1"/>
  <c r="Z311" i="1"/>
  <c r="Z247" i="1"/>
  <c r="Z158" i="1"/>
  <c r="Z145" i="1"/>
  <c r="Z137" i="1"/>
  <c r="Z357" i="1"/>
  <c r="Z353" i="1"/>
  <c r="Z72" i="1"/>
  <c r="Z312" i="1"/>
  <c r="Z369" i="1"/>
  <c r="Z307" i="1"/>
  <c r="Z264" i="1"/>
  <c r="Z248" i="1"/>
  <c r="Z237" i="1"/>
  <c r="Z112" i="1"/>
  <c r="Z152" i="1"/>
  <c r="Z287" i="1"/>
  <c r="Z252" i="1"/>
  <c r="Z241" i="1"/>
  <c r="Z339" i="1"/>
  <c r="Z8" i="1"/>
  <c r="Z291" i="1"/>
  <c r="Z271" i="1"/>
  <c r="Z256" i="1"/>
  <c r="Z121" i="1"/>
  <c r="Z108" i="1"/>
  <c r="Z161" i="1"/>
  <c r="Z147" i="1"/>
  <c r="Z139" i="1"/>
  <c r="Z260" i="1"/>
  <c r="Z244" i="1"/>
  <c r="Z337" i="1"/>
  <c r="Z292" i="1"/>
  <c r="Z85" i="1"/>
  <c r="Z98" i="1"/>
  <c r="Z100" i="1"/>
  <c r="Z198" i="1"/>
  <c r="Z210" i="1"/>
  <c r="Z212" i="1"/>
  <c r="Z278" i="1"/>
  <c r="Z202" i="1"/>
  <c r="Z200" i="1"/>
  <c r="Z276" i="1"/>
  <c r="Z218" i="1"/>
  <c r="Z208" i="1"/>
  <c r="Z167" i="1"/>
  <c r="Z194" i="1"/>
  <c r="Z171" i="1"/>
  <c r="Z186" i="1"/>
  <c r="Z197" i="1"/>
  <c r="Z226" i="1"/>
  <c r="Z270" i="1"/>
  <c r="Z191" i="1"/>
  <c r="Z189" i="1"/>
  <c r="Z214" i="1"/>
  <c r="Z220" i="1"/>
  <c r="Z216" i="1"/>
  <c r="Z284" i="1"/>
  <c r="Z142" i="1"/>
  <c r="Z10" i="1"/>
  <c r="Z193" i="1"/>
  <c r="Z190" i="1"/>
  <c r="Z199" i="1"/>
  <c r="Z234" i="1"/>
  <c r="Z224" i="1"/>
  <c r="Z206" i="1"/>
  <c r="Z268" i="1"/>
  <c r="Z294" i="1"/>
  <c r="Z146" i="1"/>
  <c r="Z195" i="1"/>
  <c r="Z203" i="1"/>
  <c r="Z188" i="1"/>
  <c r="Z222" i="1"/>
  <c r="Z232" i="1"/>
  <c r="Z274" i="1"/>
  <c r="Z280" i="1"/>
  <c r="Z32" i="1"/>
  <c r="Z104" i="1"/>
  <c r="Z106" i="1"/>
  <c r="Z118" i="1"/>
  <c r="Z116" i="1"/>
  <c r="Z166" i="1"/>
  <c r="Z296" i="1"/>
  <c r="Z111" i="1"/>
  <c r="Z75" i="1"/>
  <c r="Z298" i="1"/>
  <c r="Z114" i="1"/>
  <c r="Z151" i="1"/>
  <c r="Z163" i="1"/>
  <c r="Z201" i="1"/>
  <c r="Z92" i="1"/>
  <c r="Z45" i="1"/>
  <c r="Z96" i="1"/>
  <c r="Z300" i="1"/>
  <c r="Z303" i="1"/>
  <c r="Z297" i="1"/>
  <c r="Z269" i="1"/>
  <c r="Z213" i="1"/>
  <c r="Z302" i="1"/>
  <c r="Z215" i="1"/>
  <c r="Z279" i="1"/>
  <c r="Z39" i="1"/>
  <c r="Z223" i="1"/>
  <c r="Z293" i="1"/>
  <c r="Z277" i="1"/>
  <c r="Z231" i="1"/>
  <c r="Z275" i="1"/>
  <c r="Z352" i="1"/>
  <c r="Z217" i="1"/>
  <c r="Z299" i="1"/>
  <c r="Z305" i="1"/>
  <c r="Z6" i="1"/>
  <c r="Z225" i="1"/>
  <c r="Z362" i="1"/>
  <c r="Z221" i="1"/>
  <c r="Z338" i="1"/>
  <c r="Z233" i="1"/>
  <c r="Z219" i="1"/>
  <c r="Z295" i="1"/>
  <c r="Z301" i="1"/>
  <c r="Z267" i="1"/>
  <c r="Z209" i="1"/>
  <c r="Z283" i="1"/>
  <c r="Z367" i="1"/>
  <c r="Z211" i="1"/>
  <c r="Z207" i="1"/>
  <c r="Z205" i="1"/>
  <c r="Z273" i="1"/>
  <c r="Z285" i="1"/>
  <c r="K52" i="18"/>
  <c r="K23" i="18"/>
  <c r="K38" i="18"/>
  <c r="AA3" i="1"/>
  <c r="M188" i="18" l="1"/>
  <c r="M185" i="18"/>
  <c r="M192" i="18"/>
  <c r="M186" i="18"/>
  <c r="M187" i="18"/>
  <c r="M191" i="18"/>
  <c r="M190" i="18"/>
  <c r="L193" i="18"/>
  <c r="M47" i="18"/>
  <c r="M175" i="18"/>
  <c r="L179" i="18"/>
  <c r="M172" i="18"/>
  <c r="M171" i="18"/>
  <c r="M174" i="18"/>
  <c r="M178" i="18"/>
  <c r="M173" i="18"/>
  <c r="M177" i="18"/>
  <c r="M176" i="18"/>
  <c r="M161" i="18"/>
  <c r="M157" i="18"/>
  <c r="M162" i="18"/>
  <c r="M45" i="18"/>
  <c r="AA880" i="1"/>
  <c r="AA837" i="1"/>
  <c r="AA876" i="1"/>
  <c r="AA888" i="1"/>
  <c r="AA894" i="1"/>
  <c r="N189" i="18" s="1"/>
  <c r="AA821" i="1"/>
  <c r="AA889" i="1"/>
  <c r="AA896" i="1"/>
  <c r="AA847" i="1"/>
  <c r="AA882" i="1"/>
  <c r="AA850" i="1"/>
  <c r="AA908" i="1"/>
  <c r="AA915" i="1"/>
  <c r="AA910" i="1"/>
  <c r="AA900" i="1"/>
  <c r="AA886" i="1"/>
  <c r="AA902" i="1"/>
  <c r="AA912" i="1"/>
  <c r="AA904" i="1"/>
  <c r="AA892" i="1"/>
  <c r="AA884" i="1"/>
  <c r="AA917" i="1"/>
  <c r="AA839" i="1"/>
  <c r="AA831" i="1"/>
  <c r="AA829" i="1"/>
  <c r="AA825" i="1"/>
  <c r="AA807" i="1"/>
  <c r="AA906" i="1"/>
  <c r="AA868" i="1"/>
  <c r="AA820" i="1"/>
  <c r="AA895" i="1"/>
  <c r="AA898" i="1"/>
  <c r="AA842" i="1"/>
  <c r="AA845" i="1"/>
  <c r="AA833" i="1"/>
  <c r="AA846" i="1"/>
  <c r="AA872" i="1"/>
  <c r="AA835" i="1"/>
  <c r="AA891" i="1"/>
  <c r="AA851" i="1"/>
  <c r="AA862" i="1"/>
  <c r="AA860" i="1"/>
  <c r="AA844" i="1"/>
  <c r="AA913" i="1"/>
  <c r="AA897" i="1"/>
  <c r="AA893" i="1"/>
  <c r="AA890" i="1"/>
  <c r="AA887" i="1"/>
  <c r="AA899" i="1"/>
  <c r="AA916" i="1"/>
  <c r="AA905" i="1"/>
  <c r="AA865" i="1"/>
  <c r="AA841" i="1"/>
  <c r="AA907" i="1"/>
  <c r="AA871" i="1"/>
  <c r="AA866" i="1"/>
  <c r="AA849" i="1"/>
  <c r="AA828" i="1"/>
  <c r="AA864" i="1"/>
  <c r="AA816" i="1"/>
  <c r="AA883" i="1"/>
  <c r="AA843" i="1"/>
  <c r="AA903" i="1"/>
  <c r="AA918" i="1"/>
  <c r="AA874" i="1"/>
  <c r="AA824" i="1"/>
  <c r="AA877" i="1"/>
  <c r="AA812" i="1"/>
  <c r="AA840" i="1"/>
  <c r="AA830" i="1"/>
  <c r="AA857" i="1"/>
  <c r="AA813" i="1"/>
  <c r="AA810" i="1"/>
  <c r="AA854" i="1"/>
  <c r="AA901" i="1"/>
  <c r="AA885" i="1"/>
  <c r="AA878" i="1"/>
  <c r="AA867" i="1"/>
  <c r="AA838" i="1"/>
  <c r="AA873" i="1"/>
  <c r="AA834" i="1"/>
  <c r="AA855" i="1"/>
  <c r="AA817" i="1"/>
  <c r="AA808" i="1"/>
  <c r="AA848" i="1"/>
  <c r="AA814" i="1"/>
  <c r="AA826" i="1"/>
  <c r="AA832" i="1"/>
  <c r="AA909" i="1"/>
  <c r="AA914" i="1"/>
  <c r="AA875" i="1"/>
  <c r="AA869" i="1"/>
  <c r="AA819" i="1"/>
  <c r="AA859" i="1"/>
  <c r="AA811" i="1"/>
  <c r="AA827" i="1"/>
  <c r="AA822" i="1"/>
  <c r="AA818" i="1"/>
  <c r="AA852" i="1"/>
  <c r="AA911" i="1"/>
  <c r="AA856" i="1"/>
  <c r="AA879" i="1"/>
  <c r="AA870" i="1"/>
  <c r="AA881" i="1"/>
  <c r="AA863" i="1"/>
  <c r="AA861" i="1"/>
  <c r="AA809" i="1"/>
  <c r="AA836" i="1"/>
  <c r="AA823" i="1"/>
  <c r="AA815" i="1"/>
  <c r="AA858" i="1"/>
  <c r="AA853" i="1"/>
  <c r="M164" i="18"/>
  <c r="M160" i="18"/>
  <c r="M158" i="18"/>
  <c r="L165" i="18"/>
  <c r="M163" i="18"/>
  <c r="M159" i="18"/>
  <c r="M44" i="18"/>
  <c r="M144" i="18"/>
  <c r="M121" i="18"/>
  <c r="M134" i="18"/>
  <c r="M133" i="18"/>
  <c r="M120" i="18"/>
  <c r="M116" i="18"/>
  <c r="M150" i="18"/>
  <c r="M132" i="18"/>
  <c r="M145" i="18"/>
  <c r="M148" i="18"/>
  <c r="L151" i="18"/>
  <c r="L124" i="18"/>
  <c r="M135" i="18"/>
  <c r="M129" i="18"/>
  <c r="M149" i="18"/>
  <c r="L137" i="18"/>
  <c r="M123" i="18"/>
  <c r="M118" i="18"/>
  <c r="M119" i="18"/>
  <c r="M136" i="18"/>
  <c r="M131" i="18"/>
  <c r="M122" i="18"/>
  <c r="M130" i="18"/>
  <c r="M143" i="18"/>
  <c r="M146" i="18"/>
  <c r="M50" i="18"/>
  <c r="M46" i="18"/>
  <c r="M49" i="18"/>
  <c r="AA756" i="1"/>
  <c r="AA752" i="1"/>
  <c r="AA748" i="1"/>
  <c r="AA744" i="1"/>
  <c r="AA740" i="1"/>
  <c r="AA804" i="1"/>
  <c r="AA796" i="1"/>
  <c r="AA788" i="1"/>
  <c r="AA780" i="1"/>
  <c r="AA772" i="1"/>
  <c r="AA764" i="1"/>
  <c r="AA760" i="1"/>
  <c r="AA792" i="1"/>
  <c r="AA736" i="1"/>
  <c r="AA720" i="1"/>
  <c r="AA712" i="1"/>
  <c r="AA800" i="1"/>
  <c r="AA768" i="1"/>
  <c r="AA724" i="1"/>
  <c r="AA704" i="1"/>
  <c r="AA700" i="1"/>
  <c r="AA696" i="1"/>
  <c r="AA692" i="1"/>
  <c r="AA688" i="1"/>
  <c r="AA684" i="1"/>
  <c r="AA681" i="1"/>
  <c r="AA678" i="1"/>
  <c r="AA674" i="1"/>
  <c r="AA670" i="1"/>
  <c r="AA732" i="1"/>
  <c r="AA716" i="1"/>
  <c r="AA728" i="1"/>
  <c r="AA662" i="1"/>
  <c r="AA658" i="1"/>
  <c r="AA654" i="1"/>
  <c r="AA650" i="1"/>
  <c r="AA646" i="1"/>
  <c r="AA642" i="1"/>
  <c r="AA622" i="1"/>
  <c r="AA618" i="1"/>
  <c r="AA614" i="1"/>
  <c r="AA610" i="1"/>
  <c r="AA606" i="1"/>
  <c r="AA582" i="1"/>
  <c r="AA578" i="1"/>
  <c r="AA574" i="1"/>
  <c r="AA630" i="1"/>
  <c r="AA558" i="1"/>
  <c r="AA554" i="1"/>
  <c r="AA534" i="1"/>
  <c r="AA530" i="1"/>
  <c r="AA526" i="1"/>
  <c r="AA522" i="1"/>
  <c r="AA803" i="1"/>
  <c r="AA791" i="1"/>
  <c r="AA779" i="1"/>
  <c r="AA666" i="1"/>
  <c r="AA638" i="1"/>
  <c r="AA598" i="1"/>
  <c r="AA590" i="1"/>
  <c r="AA550" i="1"/>
  <c r="AA546" i="1"/>
  <c r="AA542" i="1"/>
  <c r="AA538" i="1"/>
  <c r="AA514" i="1"/>
  <c r="AA767" i="1"/>
  <c r="AA755" i="1"/>
  <c r="AA743" i="1"/>
  <c r="AA691" i="1"/>
  <c r="AA683" i="1"/>
  <c r="AA673" i="1"/>
  <c r="AA661" i="1"/>
  <c r="AA649" i="1"/>
  <c r="AA641" i="1"/>
  <c r="AA617" i="1"/>
  <c r="AA605" i="1"/>
  <c r="AA581" i="1"/>
  <c r="AA573" i="1"/>
  <c r="AA537" i="1"/>
  <c r="AA529" i="1"/>
  <c r="AA806" i="1"/>
  <c r="AA802" i="1"/>
  <c r="AA798" i="1"/>
  <c r="AA794" i="1"/>
  <c r="AA790" i="1"/>
  <c r="AA786" i="1"/>
  <c r="AA782" i="1"/>
  <c r="AA778" i="1"/>
  <c r="AA774" i="1"/>
  <c r="AA770" i="1"/>
  <c r="AA766" i="1"/>
  <c r="AA762" i="1"/>
  <c r="AA746" i="1"/>
  <c r="AA734" i="1"/>
  <c r="AA726" i="1"/>
  <c r="AA718" i="1"/>
  <c r="AA710" i="1"/>
  <c r="AA708" i="1"/>
  <c r="AA586" i="1"/>
  <c r="AA566" i="1"/>
  <c r="AA731" i="1"/>
  <c r="AA758" i="1"/>
  <c r="AA742" i="1"/>
  <c r="AA738" i="1"/>
  <c r="AA730" i="1"/>
  <c r="AA722" i="1"/>
  <c r="AA714" i="1"/>
  <c r="AA706" i="1"/>
  <c r="AA776" i="1"/>
  <c r="AA562" i="1"/>
  <c r="AA510" i="1"/>
  <c r="AA711" i="1"/>
  <c r="AA561" i="1"/>
  <c r="AA754" i="1"/>
  <c r="AA668" i="1"/>
  <c r="AA664" i="1"/>
  <c r="AA660" i="1"/>
  <c r="AA656" i="1"/>
  <c r="AA652" i="1"/>
  <c r="AA648" i="1"/>
  <c r="AA644" i="1"/>
  <c r="AA624" i="1"/>
  <c r="AA620" i="1"/>
  <c r="AA616" i="1"/>
  <c r="AA612" i="1"/>
  <c r="AA608" i="1"/>
  <c r="AA604" i="1"/>
  <c r="AA580" i="1"/>
  <c r="AA576" i="1"/>
  <c r="AA572" i="1"/>
  <c r="AA784" i="1"/>
  <c r="AA602" i="1"/>
  <c r="AA570" i="1"/>
  <c r="AA518" i="1"/>
  <c r="AA629" i="1"/>
  <c r="AA672" i="1"/>
  <c r="AA640" i="1"/>
  <c r="AA636" i="1"/>
  <c r="AA632" i="1"/>
  <c r="AA560" i="1"/>
  <c r="AA556" i="1"/>
  <c r="AA552" i="1"/>
  <c r="AA703" i="1"/>
  <c r="AA593" i="1"/>
  <c r="AA694" i="1"/>
  <c r="AA634" i="1"/>
  <c r="AA517" i="1"/>
  <c r="AA750" i="1"/>
  <c r="AA702" i="1"/>
  <c r="AA690" i="1"/>
  <c r="AA676" i="1"/>
  <c r="AA600" i="1"/>
  <c r="AA592" i="1"/>
  <c r="AA584" i="1"/>
  <c r="AA568" i="1"/>
  <c r="AA594" i="1"/>
  <c r="AA698" i="1"/>
  <c r="AA701" i="1"/>
  <c r="AA671" i="1"/>
  <c r="AA631" i="1"/>
  <c r="AA551" i="1"/>
  <c r="AA719" i="1"/>
  <c r="AA549" i="1"/>
  <c r="AA628" i="1"/>
  <c r="AA548" i="1"/>
  <c r="AA540" i="1"/>
  <c r="AA536" i="1"/>
  <c r="AA532" i="1"/>
  <c r="AA528" i="1"/>
  <c r="AA524" i="1"/>
  <c r="AA799" i="1"/>
  <c r="AA795" i="1"/>
  <c r="AA787" i="1"/>
  <c r="AA783" i="1"/>
  <c r="AA775" i="1"/>
  <c r="AA771" i="1"/>
  <c r="AA763" i="1"/>
  <c r="AA759" i="1"/>
  <c r="AA751" i="1"/>
  <c r="AA747" i="1"/>
  <c r="AA699" i="1"/>
  <c r="AA695" i="1"/>
  <c r="AA687" i="1"/>
  <c r="AA680" i="1"/>
  <c r="AA677" i="1"/>
  <c r="AA665" i="1"/>
  <c r="AA657" i="1"/>
  <c r="AA653" i="1"/>
  <c r="AA645" i="1"/>
  <c r="AA625" i="1"/>
  <c r="AA621" i="1"/>
  <c r="AA613" i="1"/>
  <c r="AA609" i="1"/>
  <c r="AA577" i="1"/>
  <c r="AA553" i="1"/>
  <c r="AA545" i="1"/>
  <c r="AA541" i="1"/>
  <c r="AA533" i="1"/>
  <c r="AA525" i="1"/>
  <c r="AA521" i="1"/>
  <c r="AA805" i="1"/>
  <c r="AA801" i="1"/>
  <c r="AA797" i="1"/>
  <c r="AA793" i="1"/>
  <c r="AA789" i="1"/>
  <c r="AA785" i="1"/>
  <c r="AA781" i="1"/>
  <c r="AA777" i="1"/>
  <c r="AA773" i="1"/>
  <c r="AA769" i="1"/>
  <c r="AA765" i="1"/>
  <c r="AA761" i="1"/>
  <c r="AA667" i="1"/>
  <c r="AA663" i="1"/>
  <c r="AA659" i="1"/>
  <c r="AA655" i="1"/>
  <c r="AA651" i="1"/>
  <c r="AA647" i="1"/>
  <c r="AA643" i="1"/>
  <c r="AA623" i="1"/>
  <c r="AA619" i="1"/>
  <c r="AA615" i="1"/>
  <c r="AA611" i="1"/>
  <c r="AA607" i="1"/>
  <c r="AA603" i="1"/>
  <c r="AA583" i="1"/>
  <c r="AA579" i="1"/>
  <c r="AA575" i="1"/>
  <c r="AA686" i="1"/>
  <c r="AA682" i="1"/>
  <c r="AA564" i="1"/>
  <c r="AA520" i="1"/>
  <c r="AA512" i="1"/>
  <c r="AA739" i="1"/>
  <c r="AA715" i="1"/>
  <c r="AA669" i="1"/>
  <c r="AA633" i="1"/>
  <c r="AA565" i="1"/>
  <c r="AA753" i="1"/>
  <c r="AA745" i="1"/>
  <c r="AA689" i="1"/>
  <c r="AA675" i="1"/>
  <c r="AA559" i="1"/>
  <c r="AA535" i="1"/>
  <c r="AA531" i="1"/>
  <c r="AA527" i="1"/>
  <c r="AA523" i="1"/>
  <c r="AA516" i="1"/>
  <c r="AA569" i="1"/>
  <c r="AA749" i="1"/>
  <c r="AA697" i="1"/>
  <c r="AA627" i="1"/>
  <c r="AA519" i="1"/>
  <c r="AA626" i="1"/>
  <c r="AA735" i="1"/>
  <c r="AA513" i="1"/>
  <c r="AA596" i="1"/>
  <c r="AA727" i="1"/>
  <c r="AA597" i="1"/>
  <c r="AA585" i="1"/>
  <c r="AA557" i="1"/>
  <c r="AA737" i="1"/>
  <c r="AA729" i="1"/>
  <c r="AA721" i="1"/>
  <c r="AA713" i="1"/>
  <c r="AA705" i="1"/>
  <c r="AA693" i="1"/>
  <c r="AA679" i="1"/>
  <c r="AA639" i="1"/>
  <c r="AA599" i="1"/>
  <c r="AA591" i="1"/>
  <c r="AA563" i="1"/>
  <c r="AA543" i="1"/>
  <c r="AA539" i="1"/>
  <c r="AA723" i="1"/>
  <c r="AA707" i="1"/>
  <c r="AA637" i="1"/>
  <c r="AA757" i="1"/>
  <c r="AA741" i="1"/>
  <c r="AA555" i="1"/>
  <c r="AA547" i="1"/>
  <c r="AA515" i="1"/>
  <c r="AA511" i="1"/>
  <c r="AA588" i="1"/>
  <c r="AA544" i="1"/>
  <c r="AA601" i="1"/>
  <c r="AA589" i="1"/>
  <c r="AA635" i="1"/>
  <c r="AA725" i="1"/>
  <c r="AA709" i="1"/>
  <c r="AA587" i="1"/>
  <c r="AA567" i="1"/>
  <c r="AA733" i="1"/>
  <c r="AA717" i="1"/>
  <c r="AA685" i="1"/>
  <c r="AA595" i="1"/>
  <c r="AA571" i="1"/>
  <c r="M13" i="18"/>
  <c r="L14" i="18"/>
  <c r="M6" i="18"/>
  <c r="M43" i="18"/>
  <c r="AA170" i="1"/>
  <c r="AA509" i="1"/>
  <c r="AA505" i="1"/>
  <c r="AA501" i="1"/>
  <c r="AA497" i="1"/>
  <c r="AA493" i="1"/>
  <c r="AA489" i="1"/>
  <c r="AA485" i="1"/>
  <c r="AA481" i="1"/>
  <c r="AA477" i="1"/>
  <c r="AA473" i="1"/>
  <c r="AA469" i="1"/>
  <c r="AA465" i="1"/>
  <c r="AA461" i="1"/>
  <c r="AA457" i="1"/>
  <c r="AA453" i="1"/>
  <c r="AA449" i="1"/>
  <c r="AA429" i="1"/>
  <c r="AA496" i="1"/>
  <c r="AA437" i="1"/>
  <c r="AA508" i="1"/>
  <c r="AA504" i="1"/>
  <c r="AA500" i="1"/>
  <c r="AA492" i="1"/>
  <c r="AA445" i="1"/>
  <c r="AA441" i="1"/>
  <c r="AA433" i="1"/>
  <c r="AA425" i="1"/>
  <c r="AA484" i="1"/>
  <c r="AA480" i="1"/>
  <c r="AA488" i="1"/>
  <c r="AA444" i="1"/>
  <c r="AA440" i="1"/>
  <c r="AA436" i="1"/>
  <c r="AA432" i="1"/>
  <c r="AA428" i="1"/>
  <c r="AA472" i="1"/>
  <c r="AA476" i="1"/>
  <c r="AA507" i="1"/>
  <c r="AA503" i="1"/>
  <c r="AA499" i="1"/>
  <c r="AA495" i="1"/>
  <c r="AA491" i="1"/>
  <c r="AA471" i="1"/>
  <c r="AA467" i="1"/>
  <c r="AA463" i="1"/>
  <c r="AA459" i="1"/>
  <c r="AA468" i="1"/>
  <c r="AA460" i="1"/>
  <c r="AA452" i="1"/>
  <c r="AA487" i="1"/>
  <c r="AA483" i="1"/>
  <c r="AA479" i="1"/>
  <c r="AA475" i="1"/>
  <c r="AA464" i="1"/>
  <c r="AA456" i="1"/>
  <c r="AA448" i="1"/>
  <c r="AA506" i="1"/>
  <c r="AA502" i="1"/>
  <c r="AA498" i="1"/>
  <c r="AA494" i="1"/>
  <c r="AA490" i="1"/>
  <c r="AA470" i="1"/>
  <c r="AA466" i="1"/>
  <c r="AA462" i="1"/>
  <c r="AA458" i="1"/>
  <c r="AA454" i="1"/>
  <c r="AA450" i="1"/>
  <c r="AA71" i="1"/>
  <c r="AA451" i="1"/>
  <c r="AA443" i="1"/>
  <c r="AA439" i="1"/>
  <c r="AA431" i="1"/>
  <c r="AA442" i="1"/>
  <c r="AA438" i="1"/>
  <c r="AA434" i="1"/>
  <c r="AA430" i="1"/>
  <c r="AA426" i="1"/>
  <c r="AA455" i="1"/>
  <c r="AA435" i="1"/>
  <c r="AA427" i="1"/>
  <c r="AA370" i="1"/>
  <c r="AA486" i="1"/>
  <c r="AA478" i="1"/>
  <c r="AA79" i="1"/>
  <c r="AA371" i="1"/>
  <c r="AA382" i="1"/>
  <c r="AA384" i="1"/>
  <c r="AA168" i="1"/>
  <c r="AA447" i="1"/>
  <c r="AA185" i="1"/>
  <c r="AA77" i="1"/>
  <c r="AA70" i="1"/>
  <c r="AA420" i="1"/>
  <c r="AA419" i="1"/>
  <c r="N117" i="18" s="1"/>
  <c r="AA383" i="1"/>
  <c r="AA386" i="1"/>
  <c r="AA74" i="1"/>
  <c r="AA373" i="1"/>
  <c r="AA424" i="1"/>
  <c r="AA423" i="1"/>
  <c r="AA422" i="1"/>
  <c r="AA417" i="1"/>
  <c r="AA418" i="1"/>
  <c r="AA416" i="1"/>
  <c r="AA415" i="1"/>
  <c r="AA76" i="1"/>
  <c r="AA482" i="1"/>
  <c r="AA372" i="1"/>
  <c r="AA162" i="1"/>
  <c r="AA159" i="1"/>
  <c r="AA474" i="1"/>
  <c r="AA380" i="1"/>
  <c r="AA73" i="1"/>
  <c r="AA150" i="1"/>
  <c r="AA381" i="1"/>
  <c r="AA379" i="1"/>
  <c r="AA446" i="1"/>
  <c r="AA165" i="1"/>
  <c r="AA393" i="1"/>
  <c r="AA396" i="1"/>
  <c r="AA84" i="1"/>
  <c r="AA403" i="1"/>
  <c r="AA82" i="1"/>
  <c r="AA400" i="1"/>
  <c r="AA388" i="1"/>
  <c r="AA409" i="1"/>
  <c r="AA390" i="1"/>
  <c r="AA389" i="1"/>
  <c r="AA398" i="1"/>
  <c r="AA394" i="1"/>
  <c r="AA405" i="1"/>
  <c r="AA401" i="1"/>
  <c r="AA421" i="1"/>
  <c r="AA397" i="1"/>
  <c r="AA399" i="1"/>
  <c r="AA395" i="1"/>
  <c r="AA391" i="1"/>
  <c r="AA413" i="1"/>
  <c r="AA407" i="1"/>
  <c r="AA404" i="1"/>
  <c r="AA408" i="1"/>
  <c r="AA88" i="1"/>
  <c r="AA375" i="1"/>
  <c r="AA377" i="1"/>
  <c r="AA414" i="1"/>
  <c r="AA378" i="1"/>
  <c r="AA412" i="1"/>
  <c r="AA374" i="1"/>
  <c r="AA86" i="1"/>
  <c r="AA387" i="1"/>
  <c r="AA376" i="1"/>
  <c r="AA187" i="1"/>
  <c r="AA392" i="1"/>
  <c r="AA411" i="1"/>
  <c r="AA406" i="1"/>
  <c r="AA410" i="1"/>
  <c r="AA385" i="1"/>
  <c r="AA402" i="1"/>
  <c r="AA80" i="1"/>
  <c r="M20" i="18"/>
  <c r="M21" i="18"/>
  <c r="M37" i="18"/>
  <c r="M36" i="18"/>
  <c r="M22" i="18"/>
  <c r="M48" i="18"/>
  <c r="M9" i="18"/>
  <c r="M11" i="18"/>
  <c r="M8" i="18"/>
  <c r="M5" i="18"/>
  <c r="M7" i="18"/>
  <c r="M12" i="18"/>
  <c r="M10" i="18"/>
  <c r="M93" i="18"/>
  <c r="M105" i="18"/>
  <c r="M96" i="18"/>
  <c r="M97" i="18"/>
  <c r="M108" i="18"/>
  <c r="L112" i="18"/>
  <c r="L100" i="18"/>
  <c r="M94" i="18"/>
  <c r="M98" i="18"/>
  <c r="M106" i="18"/>
  <c r="M92" i="18"/>
  <c r="M95" i="18"/>
  <c r="M111" i="18"/>
  <c r="M104" i="18"/>
  <c r="M109" i="18"/>
  <c r="M99" i="18"/>
  <c r="M107" i="18"/>
  <c r="M110" i="18"/>
  <c r="AA68" i="1"/>
  <c r="AA65" i="1"/>
  <c r="AA67" i="1"/>
  <c r="AA64" i="1"/>
  <c r="AA63" i="1"/>
  <c r="AA60" i="1"/>
  <c r="AA61" i="1"/>
  <c r="AA59" i="1"/>
  <c r="AA58" i="1"/>
  <c r="AA54" i="1"/>
  <c r="AA55" i="1"/>
  <c r="AA53" i="1"/>
  <c r="AA56" i="1"/>
  <c r="AA52" i="1"/>
  <c r="AA46" i="1"/>
  <c r="AA47" i="1"/>
  <c r="AA49" i="1"/>
  <c r="AA50" i="1"/>
  <c r="AA48" i="1"/>
  <c r="AA43" i="1"/>
  <c r="AA35" i="1"/>
  <c r="AA37" i="1"/>
  <c r="AA38" i="1"/>
  <c r="AA40" i="1"/>
  <c r="AA44" i="1"/>
  <c r="AA33" i="1"/>
  <c r="AA41" i="1"/>
  <c r="AA42" i="1"/>
  <c r="AA36" i="1"/>
  <c r="AA34" i="1"/>
  <c r="AA335" i="1"/>
  <c r="AA66" i="1"/>
  <c r="AA57" i="1"/>
  <c r="AA69" i="1"/>
  <c r="AA356" i="1"/>
  <c r="AA51" i="1"/>
  <c r="AA319" i="1"/>
  <c r="AA89" i="1"/>
  <c r="AA27" i="1"/>
  <c r="AA184" i="1"/>
  <c r="AA172" i="1"/>
  <c r="AA155" i="1"/>
  <c r="AA309" i="1"/>
  <c r="AA308" i="1"/>
  <c r="AA138" i="1"/>
  <c r="AA62" i="1"/>
  <c r="AA107" i="1"/>
  <c r="AA15" i="1"/>
  <c r="AA263" i="1"/>
  <c r="AA251" i="1"/>
  <c r="AA120" i="1"/>
  <c r="AA115" i="1"/>
  <c r="AA98" i="1"/>
  <c r="AA111" i="1"/>
  <c r="AA26" i="1"/>
  <c r="AA350" i="1"/>
  <c r="AA346" i="1"/>
  <c r="AA342" i="1"/>
  <c r="AA363" i="1"/>
  <c r="AA289" i="1"/>
  <c r="AA246" i="1"/>
  <c r="AA123" i="1"/>
  <c r="AA332" i="1"/>
  <c r="AA328" i="1"/>
  <c r="AA324" i="1"/>
  <c r="AA321" i="1"/>
  <c r="AA355" i="1"/>
  <c r="AA164" i="1"/>
  <c r="AA133" i="1"/>
  <c r="AA114" i="1"/>
  <c r="AA127" i="1"/>
  <c r="AA102" i="1"/>
  <c r="AA94" i="1"/>
  <c r="AA192" i="1"/>
  <c r="AA85" i="1"/>
  <c r="AA21" i="1"/>
  <c r="AA17" i="1"/>
  <c r="AA13" i="1"/>
  <c r="AA5" i="1"/>
  <c r="AA182" i="1"/>
  <c r="AA178" i="1"/>
  <c r="AA174" i="1"/>
  <c r="AA169" i="1"/>
  <c r="AA347" i="1"/>
  <c r="AA99" i="1"/>
  <c r="AA14" i="1"/>
  <c r="AA179" i="1"/>
  <c r="AA149" i="1"/>
  <c r="AA366" i="1"/>
  <c r="AA29" i="1"/>
  <c r="AA153" i="1"/>
  <c r="AA281" i="1"/>
  <c r="AA368" i="1"/>
  <c r="AA364" i="1"/>
  <c r="AA360" i="1"/>
  <c r="AA339" i="1"/>
  <c r="AA334" i="1"/>
  <c r="AA326" i="1"/>
  <c r="AA323" i="1"/>
  <c r="AA322" i="1"/>
  <c r="AA306" i="1"/>
  <c r="AA258" i="1"/>
  <c r="AA110" i="1"/>
  <c r="AA90" i="1"/>
  <c r="AA358" i="1"/>
  <c r="AA9" i="1"/>
  <c r="AA148" i="1"/>
  <c r="AA266" i="1"/>
  <c r="AA314" i="1"/>
  <c r="AA261" i="1"/>
  <c r="AA257" i="1"/>
  <c r="AA253" i="1"/>
  <c r="AA249" i="1"/>
  <c r="AA245" i="1"/>
  <c r="AA238" i="1"/>
  <c r="AA122" i="1"/>
  <c r="AA117" i="1"/>
  <c r="AA113" i="1"/>
  <c r="AA109" i="1"/>
  <c r="AA354" i="1"/>
  <c r="AA136" i="1"/>
  <c r="AA128" i="1"/>
  <c r="AA105" i="1"/>
  <c r="AA11" i="1"/>
  <c r="AA7" i="1"/>
  <c r="AA180" i="1"/>
  <c r="AA176" i="1"/>
  <c r="AA160" i="1"/>
  <c r="AA282" i="1"/>
  <c r="AA304" i="1"/>
  <c r="AA313" i="1"/>
  <c r="AA311" i="1"/>
  <c r="AA259" i="1"/>
  <c r="AA255" i="1"/>
  <c r="AA247" i="1"/>
  <c r="AA243" i="1"/>
  <c r="AA240" i="1"/>
  <c r="AA236" i="1"/>
  <c r="AA341" i="1"/>
  <c r="AA317" i="1"/>
  <c r="AA140" i="1"/>
  <c r="AA196" i="1"/>
  <c r="AA95" i="1"/>
  <c r="AA351" i="1"/>
  <c r="AA78" i="1"/>
  <c r="AA30" i="1"/>
  <c r="AA175" i="1"/>
  <c r="AA83" i="1"/>
  <c r="AA72" i="1"/>
  <c r="AA28" i="1"/>
  <c r="AA8" i="1"/>
  <c r="AA181" i="1"/>
  <c r="AA177" i="1"/>
  <c r="AA173" i="1"/>
  <c r="AA291" i="1"/>
  <c r="AA271" i="1"/>
  <c r="AA265" i="1"/>
  <c r="AA25" i="1"/>
  <c r="AA288" i="1"/>
  <c r="AA349" i="1"/>
  <c r="AA345" i="1"/>
  <c r="AA331" i="1"/>
  <c r="AA125" i="1"/>
  <c r="AA286" i="1"/>
  <c r="AA134" i="1"/>
  <c r="AA130" i="1"/>
  <c r="AA158" i="1"/>
  <c r="AA137" i="1"/>
  <c r="AA242" i="1"/>
  <c r="AA126" i="1"/>
  <c r="AA357" i="1"/>
  <c r="AA330" i="1"/>
  <c r="AA20" i="1"/>
  <c r="AA12" i="1"/>
  <c r="AA4" i="1"/>
  <c r="AA161" i="1"/>
  <c r="AA143" i="1"/>
  <c r="AA333" i="1"/>
  <c r="AA239" i="1"/>
  <c r="AA310" i="1"/>
  <c r="AA329" i="1"/>
  <c r="AA183" i="1"/>
  <c r="AA145" i="1"/>
  <c r="AA272" i="1"/>
  <c r="AA312" i="1"/>
  <c r="AA254" i="1"/>
  <c r="AA204" i="1"/>
  <c r="AA97" i="1"/>
  <c r="AA365" i="1"/>
  <c r="AA340" i="1"/>
  <c r="AA87" i="1"/>
  <c r="AA124" i="1"/>
  <c r="AA22" i="1"/>
  <c r="AA18" i="1"/>
  <c r="AA361" i="1"/>
  <c r="AA353" i="1"/>
  <c r="AA336" i="1"/>
  <c r="AA327" i="1"/>
  <c r="AA320" i="1"/>
  <c r="AA156" i="1"/>
  <c r="AA316" i="1"/>
  <c r="AA135" i="1"/>
  <c r="AA348" i="1"/>
  <c r="AA344" i="1"/>
  <c r="AA157" i="1"/>
  <c r="AA144" i="1"/>
  <c r="AA132" i="1"/>
  <c r="AA91" i="1"/>
  <c r="AA325" i="1"/>
  <c r="AA154" i="1"/>
  <c r="AA315" i="1"/>
  <c r="AA141" i="1"/>
  <c r="AA129" i="1"/>
  <c r="AA369" i="1"/>
  <c r="AA24" i="1"/>
  <c r="AA307" i="1"/>
  <c r="AA139" i="1"/>
  <c r="AA119" i="1"/>
  <c r="AA81" i="1"/>
  <c r="AA31" i="1"/>
  <c r="AA23" i="1"/>
  <c r="AA343" i="1"/>
  <c r="AA290" i="1"/>
  <c r="AA262" i="1"/>
  <c r="AA250" i="1"/>
  <c r="AA235" i="1"/>
  <c r="AA101" i="1"/>
  <c r="AA93" i="1"/>
  <c r="AA103" i="1"/>
  <c r="AA318" i="1"/>
  <c r="AA152" i="1"/>
  <c r="AA260" i="1"/>
  <c r="AA244" i="1"/>
  <c r="AA264" i="1"/>
  <c r="AA248" i="1"/>
  <c r="AA237" i="1"/>
  <c r="AA121" i="1"/>
  <c r="AA108" i="1"/>
  <c r="AA19" i="1"/>
  <c r="AA359" i="1"/>
  <c r="AA287" i="1"/>
  <c r="AA131" i="1"/>
  <c r="AA252" i="1"/>
  <c r="AA241" i="1"/>
  <c r="AA16" i="1"/>
  <c r="AA147" i="1"/>
  <c r="AA256" i="1"/>
  <c r="AA112" i="1"/>
  <c r="AA151" i="1"/>
  <c r="AA45" i="1"/>
  <c r="AA104" i="1"/>
  <c r="AA118" i="1"/>
  <c r="AA116" i="1"/>
  <c r="AA106" i="1"/>
  <c r="AA283" i="1"/>
  <c r="AA200" i="1"/>
  <c r="AA223" i="1"/>
  <c r="AA227" i="1"/>
  <c r="AA221" i="1"/>
  <c r="AA211" i="1"/>
  <c r="AA267" i="1"/>
  <c r="AA233" i="1"/>
  <c r="AA167" i="1"/>
  <c r="AA171" i="1"/>
  <c r="AA186" i="1"/>
  <c r="AA197" i="1"/>
  <c r="AA219" i="1"/>
  <c r="AA207" i="1"/>
  <c r="AA205" i="1"/>
  <c r="AA273" i="1"/>
  <c r="AA293" i="1"/>
  <c r="AA6" i="1"/>
  <c r="AA191" i="1"/>
  <c r="AA189" i="1"/>
  <c r="AA277" i="1"/>
  <c r="AA209" i="1"/>
  <c r="AA269" i="1"/>
  <c r="AA213" i="1"/>
  <c r="AA193" i="1"/>
  <c r="AA199" i="1"/>
  <c r="AA231" i="1"/>
  <c r="AA225" i="1"/>
  <c r="AA295" i="1"/>
  <c r="AA285" i="1"/>
  <c r="AA275" i="1"/>
  <c r="AA217" i="1"/>
  <c r="AA195" i="1"/>
  <c r="AA203" i="1"/>
  <c r="AA188" i="1"/>
  <c r="AA215" i="1"/>
  <c r="AA229" i="1"/>
  <c r="AA279" i="1"/>
  <c r="AA75" i="1"/>
  <c r="AA32" i="1"/>
  <c r="AA96" i="1"/>
  <c r="AA92" i="1"/>
  <c r="AA296" i="1"/>
  <c r="AA337" i="1"/>
  <c r="AA201" i="1"/>
  <c r="AA10" i="1"/>
  <c r="AA305" i="1"/>
  <c r="AA100" i="1"/>
  <c r="AA163" i="1"/>
  <c r="AA292" i="1"/>
  <c r="AA367" i="1"/>
  <c r="AA218" i="1"/>
  <c r="AA303" i="1"/>
  <c r="AA216" i="1"/>
  <c r="AA297" i="1"/>
  <c r="AA228" i="1"/>
  <c r="AA274" i="1"/>
  <c r="AA280" i="1"/>
  <c r="AA212" i="1"/>
  <c r="AA208" i="1"/>
  <c r="AA226" i="1"/>
  <c r="AA298" i="1"/>
  <c r="AA39" i="1"/>
  <c r="AA276" i="1"/>
  <c r="AA214" i="1"/>
  <c r="AA234" i="1"/>
  <c r="AA302" i="1"/>
  <c r="AA146" i="1"/>
  <c r="AA362" i="1"/>
  <c r="AA198" i="1"/>
  <c r="AA278" i="1"/>
  <c r="AA202" i="1"/>
  <c r="AA338" i="1"/>
  <c r="AA270" i="1"/>
  <c r="AA166" i="1"/>
  <c r="AA220" i="1"/>
  <c r="AA224" i="1"/>
  <c r="AA268" i="1"/>
  <c r="AA301" i="1"/>
  <c r="AA222" i="1"/>
  <c r="AA230" i="1"/>
  <c r="AA142" i="1"/>
  <c r="AA190" i="1"/>
  <c r="AA294" i="1"/>
  <c r="AA352" i="1"/>
  <c r="AA232" i="1"/>
  <c r="AA299" i="1"/>
  <c r="AA210" i="1"/>
  <c r="AA300" i="1"/>
  <c r="AA194" i="1"/>
  <c r="AA284" i="1"/>
  <c r="AA206" i="1"/>
  <c r="L23" i="18"/>
  <c r="L38" i="18"/>
  <c r="L52" i="18"/>
  <c r="AB3" i="1"/>
  <c r="M193" i="18" l="1"/>
  <c r="N191" i="18"/>
  <c r="N192" i="18"/>
  <c r="N188" i="18"/>
  <c r="N186" i="18"/>
  <c r="N185" i="18"/>
  <c r="N187" i="18"/>
  <c r="N190" i="18"/>
  <c r="N47" i="18"/>
  <c r="N175" i="18"/>
  <c r="N178" i="18"/>
  <c r="N174" i="18"/>
  <c r="N173" i="18"/>
  <c r="N177" i="18"/>
  <c r="M179" i="18"/>
  <c r="N176" i="18"/>
  <c r="N172" i="18"/>
  <c r="N171" i="18"/>
  <c r="N45" i="18"/>
  <c r="AB831" i="1"/>
  <c r="AB836" i="1"/>
  <c r="AB859" i="1"/>
  <c r="AB877" i="1"/>
  <c r="AB854" i="1"/>
  <c r="AB864" i="1"/>
  <c r="AB890" i="1"/>
  <c r="AB897" i="1"/>
  <c r="AB872" i="1"/>
  <c r="AB894" i="1"/>
  <c r="O189" i="18" s="1"/>
  <c r="AB901" i="1"/>
  <c r="AB909" i="1"/>
  <c r="AB915" i="1"/>
  <c r="AB869" i="1"/>
  <c r="AB887" i="1"/>
  <c r="AB880" i="1"/>
  <c r="AB888" i="1"/>
  <c r="AB883" i="1"/>
  <c r="AB842" i="1"/>
  <c r="AB906" i="1"/>
  <c r="AB914" i="1"/>
  <c r="AB881" i="1"/>
  <c r="AB898" i="1"/>
  <c r="AB905" i="1"/>
  <c r="AB913" i="1"/>
  <c r="AB918" i="1"/>
  <c r="AB902" i="1"/>
  <c r="AB853" i="1"/>
  <c r="AB868" i="1"/>
  <c r="AB910" i="1"/>
  <c r="AB893" i="1"/>
  <c r="AB840" i="1"/>
  <c r="AB865" i="1"/>
  <c r="AB873" i="1"/>
  <c r="AB807" i="1"/>
  <c r="AB884" i="1"/>
  <c r="AB855" i="1"/>
  <c r="AB876" i="1"/>
  <c r="AB861" i="1"/>
  <c r="AB858" i="1"/>
  <c r="AB848" i="1"/>
  <c r="AB847" i="1"/>
  <c r="AB826" i="1"/>
  <c r="AB825" i="1"/>
  <c r="AB835" i="1"/>
  <c r="AB822" i="1"/>
  <c r="AB857" i="1"/>
  <c r="AB851" i="1"/>
  <c r="AB827" i="1"/>
  <c r="AB823" i="1"/>
  <c r="AB871" i="1"/>
  <c r="AB838" i="1"/>
  <c r="AB830" i="1"/>
  <c r="AB879" i="1"/>
  <c r="AB844" i="1"/>
  <c r="AB916" i="1"/>
  <c r="AB875" i="1"/>
  <c r="AB846" i="1"/>
  <c r="AB912" i="1"/>
  <c r="AB899" i="1"/>
  <c r="AB896" i="1"/>
  <c r="AB885" i="1"/>
  <c r="AB882" i="1"/>
  <c r="AB866" i="1"/>
  <c r="AB852" i="1"/>
  <c r="AB903" i="1"/>
  <c r="AB892" i="1"/>
  <c r="AB870" i="1"/>
  <c r="AB824" i="1"/>
  <c r="AB834" i="1"/>
  <c r="AB845" i="1"/>
  <c r="AB829" i="1"/>
  <c r="AB814" i="1"/>
  <c r="AB813" i="1"/>
  <c r="AB812" i="1"/>
  <c r="AB811" i="1"/>
  <c r="AB810" i="1"/>
  <c r="AB809" i="1"/>
  <c r="AB862" i="1"/>
  <c r="AB856" i="1"/>
  <c r="AB907" i="1"/>
  <c r="AB900" i="1"/>
  <c r="AB874" i="1"/>
  <c r="AB860" i="1"/>
  <c r="AB849" i="1"/>
  <c r="AB821" i="1"/>
  <c r="AB818" i="1"/>
  <c r="AB816" i="1"/>
  <c r="AB917" i="1"/>
  <c r="AB843" i="1"/>
  <c r="AB841" i="1"/>
  <c r="AB911" i="1"/>
  <c r="AB904" i="1"/>
  <c r="AB891" i="1"/>
  <c r="AB886" i="1"/>
  <c r="AB878" i="1"/>
  <c r="AB828" i="1"/>
  <c r="AB819" i="1"/>
  <c r="AB850" i="1"/>
  <c r="AB837" i="1"/>
  <c r="AB833" i="1"/>
  <c r="AB863" i="1"/>
  <c r="AB867" i="1"/>
  <c r="AB908" i="1"/>
  <c r="AB895" i="1"/>
  <c r="AB889" i="1"/>
  <c r="AB832" i="1"/>
  <c r="AB815" i="1"/>
  <c r="AB820" i="1"/>
  <c r="AB839" i="1"/>
  <c r="AB808" i="1"/>
  <c r="AB817" i="1"/>
  <c r="M165" i="18"/>
  <c r="N164" i="18"/>
  <c r="N161" i="18"/>
  <c r="N163" i="18"/>
  <c r="N160" i="18"/>
  <c r="N157" i="18"/>
  <c r="N158" i="18"/>
  <c r="N162" i="18"/>
  <c r="N159" i="18"/>
  <c r="N44" i="18"/>
  <c r="N144" i="18"/>
  <c r="N148" i="18"/>
  <c r="N136" i="18"/>
  <c r="N122" i="18"/>
  <c r="N135" i="18"/>
  <c r="N132" i="18"/>
  <c r="N133" i="18"/>
  <c r="N121" i="18"/>
  <c r="N130" i="18"/>
  <c r="M124" i="18"/>
  <c r="M151" i="18"/>
  <c r="N119" i="18"/>
  <c r="N131" i="18"/>
  <c r="N145" i="18"/>
  <c r="M137" i="18"/>
  <c r="N118" i="18"/>
  <c r="N123" i="18"/>
  <c r="N120" i="18"/>
  <c r="N129" i="18"/>
  <c r="N150" i="18"/>
  <c r="N147" i="18"/>
  <c r="N149" i="18"/>
  <c r="N116" i="18"/>
  <c r="N134" i="18"/>
  <c r="N143" i="18"/>
  <c r="N146" i="18"/>
  <c r="N50" i="18"/>
  <c r="N46" i="18"/>
  <c r="N49" i="18"/>
  <c r="AB804" i="1"/>
  <c r="AB800" i="1"/>
  <c r="AB796" i="1"/>
  <c r="AB792" i="1"/>
  <c r="AB788" i="1"/>
  <c r="AB784" i="1"/>
  <c r="AB780" i="1"/>
  <c r="AB776" i="1"/>
  <c r="AB772" i="1"/>
  <c r="AB768" i="1"/>
  <c r="AB764" i="1"/>
  <c r="AB756" i="1"/>
  <c r="AB752" i="1"/>
  <c r="AB748" i="1"/>
  <c r="AB744" i="1"/>
  <c r="AB740" i="1"/>
  <c r="AB760" i="1"/>
  <c r="AB728" i="1"/>
  <c r="AB708" i="1"/>
  <c r="AB732" i="1"/>
  <c r="AB716" i="1"/>
  <c r="AB712" i="1"/>
  <c r="AB704" i="1"/>
  <c r="AB696" i="1"/>
  <c r="AB681" i="1"/>
  <c r="AB610" i="1"/>
  <c r="AB736" i="1"/>
  <c r="AB720" i="1"/>
  <c r="AB700" i="1"/>
  <c r="AB684" i="1"/>
  <c r="AB670" i="1"/>
  <c r="AB666" i="1"/>
  <c r="AB658" i="1"/>
  <c r="AB650" i="1"/>
  <c r="AB642" i="1"/>
  <c r="AB618" i="1"/>
  <c r="AB724" i="1"/>
  <c r="AB622" i="1"/>
  <c r="AB606" i="1"/>
  <c r="AB598" i="1"/>
  <c r="AB590" i="1"/>
  <c r="AB574" i="1"/>
  <c r="AB526" i="1"/>
  <c r="AB522" i="1"/>
  <c r="AB688" i="1"/>
  <c r="AB674" i="1"/>
  <c r="AB634" i="1"/>
  <c r="AB626" i="1"/>
  <c r="AB578" i="1"/>
  <c r="AB570" i="1"/>
  <c r="AB566" i="1"/>
  <c r="AB562" i="1"/>
  <c r="AB558" i="1"/>
  <c r="AB554" i="1"/>
  <c r="AB542" i="1"/>
  <c r="AB538" i="1"/>
  <c r="AB518" i="1"/>
  <c r="AB514" i="1"/>
  <c r="AB510" i="1"/>
  <c r="AB678" i="1"/>
  <c r="AB602" i="1"/>
  <c r="AB582" i="1"/>
  <c r="AB534" i="1"/>
  <c r="AB791" i="1"/>
  <c r="AB661" i="1"/>
  <c r="AB649" i="1"/>
  <c r="AB641" i="1"/>
  <c r="AB617" i="1"/>
  <c r="AB605" i="1"/>
  <c r="AB662" i="1"/>
  <c r="AB654" i="1"/>
  <c r="AB546" i="1"/>
  <c r="AB755" i="1"/>
  <c r="AB743" i="1"/>
  <c r="AB731" i="1"/>
  <c r="AB719" i="1"/>
  <c r="AB711" i="1"/>
  <c r="AB703" i="1"/>
  <c r="AB629" i="1"/>
  <c r="AB593" i="1"/>
  <c r="AB581" i="1"/>
  <c r="AB573" i="1"/>
  <c r="AB561" i="1"/>
  <c r="AB517" i="1"/>
  <c r="AB758" i="1"/>
  <c r="AB754" i="1"/>
  <c r="AB750" i="1"/>
  <c r="AB746" i="1"/>
  <c r="AB742" i="1"/>
  <c r="AB738" i="1"/>
  <c r="AB734" i="1"/>
  <c r="AB730" i="1"/>
  <c r="AB726" i="1"/>
  <c r="AB722" i="1"/>
  <c r="AB718" i="1"/>
  <c r="AB714" i="1"/>
  <c r="AB710" i="1"/>
  <c r="AB706" i="1"/>
  <c r="AB702" i="1"/>
  <c r="AB614" i="1"/>
  <c r="AB779" i="1"/>
  <c r="AB767" i="1"/>
  <c r="AB673" i="1"/>
  <c r="AB537" i="1"/>
  <c r="AB802" i="1"/>
  <c r="AB794" i="1"/>
  <c r="AB786" i="1"/>
  <c r="AB778" i="1"/>
  <c r="AB770" i="1"/>
  <c r="AB762" i="1"/>
  <c r="AB698" i="1"/>
  <c r="AB668" i="1"/>
  <c r="AB630" i="1"/>
  <c r="AB586" i="1"/>
  <c r="AB803" i="1"/>
  <c r="AB683" i="1"/>
  <c r="AB549" i="1"/>
  <c r="AB664" i="1"/>
  <c r="AB660" i="1"/>
  <c r="AB656" i="1"/>
  <c r="AB652" i="1"/>
  <c r="AB648" i="1"/>
  <c r="AB644" i="1"/>
  <c r="AB636" i="1"/>
  <c r="AB632" i="1"/>
  <c r="AB628" i="1"/>
  <c r="AB624" i="1"/>
  <c r="AB620" i="1"/>
  <c r="AB616" i="1"/>
  <c r="AB612" i="1"/>
  <c r="AB608" i="1"/>
  <c r="AB604" i="1"/>
  <c r="AB600" i="1"/>
  <c r="AB596" i="1"/>
  <c r="AB592" i="1"/>
  <c r="AB588" i="1"/>
  <c r="AB584" i="1"/>
  <c r="AB572" i="1"/>
  <c r="AB568" i="1"/>
  <c r="AB564" i="1"/>
  <c r="AB560" i="1"/>
  <c r="AB556" i="1"/>
  <c r="AB552" i="1"/>
  <c r="AB646" i="1"/>
  <c r="AB638" i="1"/>
  <c r="AB529" i="1"/>
  <c r="AB806" i="1"/>
  <c r="AB774" i="1"/>
  <c r="AB686" i="1"/>
  <c r="AB672" i="1"/>
  <c r="AB691" i="1"/>
  <c r="AB798" i="1"/>
  <c r="AB766" i="1"/>
  <c r="AB682" i="1"/>
  <c r="AB580" i="1"/>
  <c r="AB530" i="1"/>
  <c r="AB576" i="1"/>
  <c r="AB699" i="1"/>
  <c r="AB695" i="1"/>
  <c r="AB687" i="1"/>
  <c r="AB680" i="1"/>
  <c r="AB677" i="1"/>
  <c r="AB669" i="1"/>
  <c r="AB697" i="1"/>
  <c r="AB693" i="1"/>
  <c r="AB689" i="1"/>
  <c r="AB685" i="1"/>
  <c r="AB679" i="1"/>
  <c r="AB675" i="1"/>
  <c r="AB671" i="1"/>
  <c r="AB603" i="1"/>
  <c r="AB547" i="1"/>
  <c r="AB692" i="1"/>
  <c r="AB694" i="1"/>
  <c r="AB544" i="1"/>
  <c r="AB540" i="1"/>
  <c r="AB536" i="1"/>
  <c r="AB665" i="1"/>
  <c r="AB657" i="1"/>
  <c r="AB653" i="1"/>
  <c r="AB645" i="1"/>
  <c r="AB625" i="1"/>
  <c r="AB621" i="1"/>
  <c r="AB613" i="1"/>
  <c r="AB609" i="1"/>
  <c r="AB541" i="1"/>
  <c r="AB583" i="1"/>
  <c r="AB579" i="1"/>
  <c r="AB575" i="1"/>
  <c r="AB690" i="1"/>
  <c r="AB548" i="1"/>
  <c r="AB795" i="1"/>
  <c r="AB771" i="1"/>
  <c r="AB751" i="1"/>
  <c r="AB739" i="1"/>
  <c r="AB727" i="1"/>
  <c r="AB715" i="1"/>
  <c r="AB637" i="1"/>
  <c r="AB597" i="1"/>
  <c r="AB585" i="1"/>
  <c r="AB805" i="1"/>
  <c r="AB789" i="1"/>
  <c r="AB773" i="1"/>
  <c r="AB757" i="1"/>
  <c r="AB749" i="1"/>
  <c r="AB741" i="1"/>
  <c r="AB733" i="1"/>
  <c r="AB725" i="1"/>
  <c r="AB717" i="1"/>
  <c r="AB709" i="1"/>
  <c r="AB655" i="1"/>
  <c r="AB623" i="1"/>
  <c r="AB607" i="1"/>
  <c r="AB599" i="1"/>
  <c r="AB591" i="1"/>
  <c r="AB563" i="1"/>
  <c r="AB555" i="1"/>
  <c r="AB551" i="1"/>
  <c r="AB523" i="1"/>
  <c r="AB550" i="1"/>
  <c r="AB676" i="1"/>
  <c r="AB747" i="1"/>
  <c r="AB723" i="1"/>
  <c r="AB707" i="1"/>
  <c r="AB601" i="1"/>
  <c r="AB753" i="1"/>
  <c r="AB737" i="1"/>
  <c r="AB721" i="1"/>
  <c r="AB705" i="1"/>
  <c r="AB615" i="1"/>
  <c r="AB587" i="1"/>
  <c r="AB559" i="1"/>
  <c r="AB531" i="1"/>
  <c r="AB512" i="1"/>
  <c r="AB787" i="1"/>
  <c r="AB763" i="1"/>
  <c r="AB577" i="1"/>
  <c r="AB565" i="1"/>
  <c r="AB594" i="1"/>
  <c r="AB790" i="1"/>
  <c r="AB782" i="1"/>
  <c r="AB640" i="1"/>
  <c r="AB528" i="1"/>
  <c r="AB524" i="1"/>
  <c r="AB516" i="1"/>
  <c r="AB799" i="1"/>
  <c r="AB775" i="1"/>
  <c r="AB569" i="1"/>
  <c r="AB557" i="1"/>
  <c r="AB545" i="1"/>
  <c r="AB533" i="1"/>
  <c r="AB521" i="1"/>
  <c r="AB793" i="1"/>
  <c r="AB777" i="1"/>
  <c r="AB761" i="1"/>
  <c r="AB659" i="1"/>
  <c r="AB643" i="1"/>
  <c r="AB635" i="1"/>
  <c r="AB627" i="1"/>
  <c r="AB611" i="1"/>
  <c r="AB543" i="1"/>
  <c r="AB539" i="1"/>
  <c r="AB519" i="1"/>
  <c r="AB515" i="1"/>
  <c r="AB511" i="1"/>
  <c r="AB532" i="1"/>
  <c r="AB783" i="1"/>
  <c r="AB759" i="1"/>
  <c r="AB735" i="1"/>
  <c r="AB633" i="1"/>
  <c r="AB589" i="1"/>
  <c r="AB525" i="1"/>
  <c r="AB513" i="1"/>
  <c r="AB797" i="1"/>
  <c r="AB781" i="1"/>
  <c r="AB765" i="1"/>
  <c r="AB745" i="1"/>
  <c r="AB729" i="1"/>
  <c r="AB713" i="1"/>
  <c r="AB701" i="1"/>
  <c r="AB663" i="1"/>
  <c r="AB647" i="1"/>
  <c r="AB595" i="1"/>
  <c r="AB567" i="1"/>
  <c r="AB535" i="1"/>
  <c r="AB527" i="1"/>
  <c r="AB520" i="1"/>
  <c r="AB553" i="1"/>
  <c r="AB801" i="1"/>
  <c r="AB639" i="1"/>
  <c r="AB667" i="1"/>
  <c r="AB785" i="1"/>
  <c r="AB651" i="1"/>
  <c r="AB631" i="1"/>
  <c r="AB619" i="1"/>
  <c r="AB571" i="1"/>
  <c r="AB769" i="1"/>
  <c r="M14" i="18"/>
  <c r="N13" i="18"/>
  <c r="N6" i="18"/>
  <c r="N43" i="18"/>
  <c r="AB170" i="1"/>
  <c r="AB509" i="1"/>
  <c r="AB505" i="1"/>
  <c r="AB501" i="1"/>
  <c r="AB497" i="1"/>
  <c r="AB493" i="1"/>
  <c r="AB489" i="1"/>
  <c r="AB485" i="1"/>
  <c r="AB481" i="1"/>
  <c r="AB477" i="1"/>
  <c r="AB473" i="1"/>
  <c r="AB445" i="1"/>
  <c r="AB469" i="1"/>
  <c r="AB465" i="1"/>
  <c r="AB461" i="1"/>
  <c r="AB457" i="1"/>
  <c r="AB453" i="1"/>
  <c r="AB508" i="1"/>
  <c r="AB504" i="1"/>
  <c r="AB500" i="1"/>
  <c r="AB496" i="1"/>
  <c r="AB492" i="1"/>
  <c r="AB441" i="1"/>
  <c r="AB437" i="1"/>
  <c r="AB433" i="1"/>
  <c r="AB429" i="1"/>
  <c r="AB425" i="1"/>
  <c r="AB488" i="1"/>
  <c r="AB484" i="1"/>
  <c r="AB480" i="1"/>
  <c r="AB476" i="1"/>
  <c r="AB449" i="1"/>
  <c r="AB468" i="1"/>
  <c r="AB464" i="1"/>
  <c r="AB460" i="1"/>
  <c r="AB456" i="1"/>
  <c r="AB452" i="1"/>
  <c r="AB448" i="1"/>
  <c r="AB440" i="1"/>
  <c r="AB436" i="1"/>
  <c r="O133" i="18" s="1"/>
  <c r="AB432" i="1"/>
  <c r="AB428" i="1"/>
  <c r="AB472" i="1"/>
  <c r="AB444" i="1"/>
  <c r="AB507" i="1"/>
  <c r="AB503" i="1"/>
  <c r="AB499" i="1"/>
  <c r="AB495" i="1"/>
  <c r="AB491" i="1"/>
  <c r="AB467" i="1"/>
  <c r="AB463" i="1"/>
  <c r="AB459" i="1"/>
  <c r="AB471" i="1"/>
  <c r="AB443" i="1"/>
  <c r="AB487" i="1"/>
  <c r="AB479" i="1"/>
  <c r="AB455" i="1"/>
  <c r="AB506" i="1"/>
  <c r="AB502" i="1"/>
  <c r="AB498" i="1"/>
  <c r="AB494" i="1"/>
  <c r="AB490" i="1"/>
  <c r="AB470" i="1"/>
  <c r="AB466" i="1"/>
  <c r="AB462" i="1"/>
  <c r="AB458" i="1"/>
  <c r="AB454" i="1"/>
  <c r="AB450" i="1"/>
  <c r="AB438" i="1"/>
  <c r="AB434" i="1"/>
  <c r="AB430" i="1"/>
  <c r="AB426" i="1"/>
  <c r="AB483" i="1"/>
  <c r="AB475" i="1"/>
  <c r="AB439" i="1"/>
  <c r="AB435" i="1"/>
  <c r="AB431" i="1"/>
  <c r="AB427" i="1"/>
  <c r="AB370" i="1"/>
  <c r="AB447" i="1"/>
  <c r="AB482" i="1"/>
  <c r="AB474" i="1"/>
  <c r="AB446" i="1"/>
  <c r="AB74" i="1"/>
  <c r="AB71" i="1"/>
  <c r="AB372" i="1"/>
  <c r="AB371" i="1"/>
  <c r="AB383" i="1"/>
  <c r="AB386" i="1"/>
  <c r="AB380" i="1"/>
  <c r="AB76" i="1"/>
  <c r="AB442" i="1"/>
  <c r="AB77" i="1"/>
  <c r="AB373" i="1"/>
  <c r="AB417" i="1"/>
  <c r="AB420" i="1"/>
  <c r="AB419" i="1"/>
  <c r="O117" i="18" s="1"/>
  <c r="AB418" i="1"/>
  <c r="AB416" i="1"/>
  <c r="AB415" i="1"/>
  <c r="AB168" i="1"/>
  <c r="AB451" i="1"/>
  <c r="AB185" i="1"/>
  <c r="AB382" i="1"/>
  <c r="AB384" i="1"/>
  <c r="AB423" i="1"/>
  <c r="AB486" i="1"/>
  <c r="AB381" i="1"/>
  <c r="AB73" i="1"/>
  <c r="AB478" i="1"/>
  <c r="AB70" i="1"/>
  <c r="AB424" i="1"/>
  <c r="AB422" i="1"/>
  <c r="AB379" i="1"/>
  <c r="AB79" i="1"/>
  <c r="AB150" i="1"/>
  <c r="AB162" i="1"/>
  <c r="AB159" i="1"/>
  <c r="AB414" i="1"/>
  <c r="AB387" i="1"/>
  <c r="AB405" i="1"/>
  <c r="AB401" i="1"/>
  <c r="AB88" i="1"/>
  <c r="AB409" i="1"/>
  <c r="AB395" i="1"/>
  <c r="AB404" i="1"/>
  <c r="AB408" i="1"/>
  <c r="AB410" i="1"/>
  <c r="AB391" i="1"/>
  <c r="AB396" i="1"/>
  <c r="AB82" i="1"/>
  <c r="AB397" i="1"/>
  <c r="AB388" i="1"/>
  <c r="AB378" i="1"/>
  <c r="AB400" i="1"/>
  <c r="AB406" i="1"/>
  <c r="AB377" i="1"/>
  <c r="AB393" i="1"/>
  <c r="AB394" i="1"/>
  <c r="AB421" i="1"/>
  <c r="AB390" i="1"/>
  <c r="AB392" i="1"/>
  <c r="AB385" i="1"/>
  <c r="AB412" i="1"/>
  <c r="AB398" i="1"/>
  <c r="AB376" i="1"/>
  <c r="AB84" i="1"/>
  <c r="AB403" i="1"/>
  <c r="AB375" i="1"/>
  <c r="AB413" i="1"/>
  <c r="AB402" i="1"/>
  <c r="AB389" i="1"/>
  <c r="AB165" i="1"/>
  <c r="AB411" i="1"/>
  <c r="AB399" i="1"/>
  <c r="AB80" i="1"/>
  <c r="AB86" i="1"/>
  <c r="AB407" i="1"/>
  <c r="AB374" i="1"/>
  <c r="AB187" i="1"/>
  <c r="N9" i="18"/>
  <c r="N37" i="18"/>
  <c r="N20" i="18"/>
  <c r="N21" i="18"/>
  <c r="N48" i="18"/>
  <c r="N36" i="18"/>
  <c r="N22" i="18"/>
  <c r="N11" i="18"/>
  <c r="N5" i="18"/>
  <c r="N8" i="18"/>
  <c r="N7" i="18"/>
  <c r="N12" i="18"/>
  <c r="N10" i="18"/>
  <c r="N105" i="18"/>
  <c r="N96" i="18"/>
  <c r="N93" i="18"/>
  <c r="N92" i="18"/>
  <c r="N95" i="18"/>
  <c r="N111" i="18"/>
  <c r="N104" i="18"/>
  <c r="M100" i="18"/>
  <c r="N94" i="18"/>
  <c r="N97" i="18"/>
  <c r="N107" i="18"/>
  <c r="N99" i="18"/>
  <c r="N98" i="18"/>
  <c r="N106" i="18"/>
  <c r="M112" i="18"/>
  <c r="N109" i="18"/>
  <c r="N108" i="18"/>
  <c r="N110" i="18"/>
  <c r="AB64" i="1"/>
  <c r="AB63" i="1"/>
  <c r="AB67" i="1"/>
  <c r="AB68" i="1"/>
  <c r="AB65" i="1"/>
  <c r="AB60" i="1"/>
  <c r="AB59" i="1"/>
  <c r="AB52" i="1"/>
  <c r="AB55" i="1"/>
  <c r="AB58" i="1"/>
  <c r="AB54" i="1"/>
  <c r="AB53" i="1"/>
  <c r="AB61" i="1"/>
  <c r="AB56" i="1"/>
  <c r="AB46" i="1"/>
  <c r="AB47" i="1"/>
  <c r="AB48" i="1"/>
  <c r="AB49" i="1"/>
  <c r="AB50" i="1"/>
  <c r="AB41" i="1"/>
  <c r="AB44" i="1"/>
  <c r="AB43" i="1"/>
  <c r="AB40" i="1"/>
  <c r="AB35" i="1"/>
  <c r="AB42" i="1"/>
  <c r="AB34" i="1"/>
  <c r="AB36" i="1"/>
  <c r="AB33" i="1"/>
  <c r="AB37" i="1"/>
  <c r="AB38" i="1"/>
  <c r="AB335" i="1"/>
  <c r="AB66" i="1"/>
  <c r="AB69" i="1"/>
  <c r="AB89" i="1"/>
  <c r="AB15" i="1"/>
  <c r="AB184" i="1"/>
  <c r="AB172" i="1"/>
  <c r="AB319" i="1"/>
  <c r="AB155" i="1"/>
  <c r="AB309" i="1"/>
  <c r="AB57" i="1"/>
  <c r="AB51" i="1"/>
  <c r="AB62" i="1"/>
  <c r="AB356" i="1"/>
  <c r="AB120" i="1"/>
  <c r="AB98" i="1"/>
  <c r="AB347" i="1"/>
  <c r="AB27" i="1"/>
  <c r="AB308" i="1"/>
  <c r="AB107" i="1"/>
  <c r="AB138" i="1"/>
  <c r="AB263" i="1"/>
  <c r="AB251" i="1"/>
  <c r="AB115" i="1"/>
  <c r="AB99" i="1"/>
  <c r="AB306" i="1"/>
  <c r="AB363" i="1"/>
  <c r="AB333" i="1"/>
  <c r="AB322" i="1"/>
  <c r="AB164" i="1"/>
  <c r="AB149" i="1"/>
  <c r="AB305" i="1"/>
  <c r="AB133" i="1"/>
  <c r="AB123" i="1"/>
  <c r="AB114" i="1"/>
  <c r="AB110" i="1"/>
  <c r="AB127" i="1"/>
  <c r="AB26" i="1"/>
  <c r="AB14" i="1"/>
  <c r="AB258" i="1"/>
  <c r="AB119" i="1"/>
  <c r="AB342" i="1"/>
  <c r="AB192" i="1"/>
  <c r="AB25" i="1"/>
  <c r="AB87" i="1"/>
  <c r="AB179" i="1"/>
  <c r="AB246" i="1"/>
  <c r="AB102" i="1"/>
  <c r="AB94" i="1"/>
  <c r="AB90" i="1"/>
  <c r="AB358" i="1"/>
  <c r="AB354" i="1"/>
  <c r="AB341" i="1"/>
  <c r="AB29" i="1"/>
  <c r="AB310" i="1"/>
  <c r="AB317" i="1"/>
  <c r="AB111" i="1"/>
  <c r="AB324" i="1"/>
  <c r="AB9" i="1"/>
  <c r="AB169" i="1"/>
  <c r="AB153" i="1"/>
  <c r="AB266" i="1"/>
  <c r="AB140" i="1"/>
  <c r="AB136" i="1"/>
  <c r="AB132" i="1"/>
  <c r="AB128" i="1"/>
  <c r="AB349" i="1"/>
  <c r="AB345" i="1"/>
  <c r="AB331" i="1"/>
  <c r="AB125" i="1"/>
  <c r="AB96" i="1"/>
  <c r="AB196" i="1"/>
  <c r="AB31" i="1"/>
  <c r="AB355" i="1"/>
  <c r="AB239" i="1"/>
  <c r="AB321" i="1"/>
  <c r="AB182" i="1"/>
  <c r="AB148" i="1"/>
  <c r="AB281" i="1"/>
  <c r="AB288" i="1"/>
  <c r="AB261" i="1"/>
  <c r="AB257" i="1"/>
  <c r="AB253" i="1"/>
  <c r="AB249" i="1"/>
  <c r="AB245" i="1"/>
  <c r="AB238" i="1"/>
  <c r="AB117" i="1"/>
  <c r="AB113" i="1"/>
  <c r="AB109" i="1"/>
  <c r="AB105" i="1"/>
  <c r="AB350" i="1"/>
  <c r="AB346" i="1"/>
  <c r="AB17" i="1"/>
  <c r="AB13" i="1"/>
  <c r="AB174" i="1"/>
  <c r="AB122" i="1"/>
  <c r="AB360" i="1"/>
  <c r="AB326" i="1"/>
  <c r="AB7" i="1"/>
  <c r="AB286" i="1"/>
  <c r="AB259" i="1"/>
  <c r="AB255" i="1"/>
  <c r="AB247" i="1"/>
  <c r="AB243" i="1"/>
  <c r="AB240" i="1"/>
  <c r="AB236" i="1"/>
  <c r="AB103" i="1"/>
  <c r="AB95" i="1"/>
  <c r="AB91" i="1"/>
  <c r="AB30" i="1"/>
  <c r="AB289" i="1"/>
  <c r="AB332" i="1"/>
  <c r="AB23" i="1"/>
  <c r="AB304" i="1"/>
  <c r="AB351" i="1"/>
  <c r="AB78" i="1"/>
  <c r="AB183" i="1"/>
  <c r="AB272" i="1"/>
  <c r="AB290" i="1"/>
  <c r="AB262" i="1"/>
  <c r="AB254" i="1"/>
  <c r="AB250" i="1"/>
  <c r="AB242" i="1"/>
  <c r="AB235" i="1"/>
  <c r="AB101" i="1"/>
  <c r="AB97" i="1"/>
  <c r="AB93" i="1"/>
  <c r="AB369" i="1"/>
  <c r="AB365" i="1"/>
  <c r="AB361" i="1"/>
  <c r="AB83" i="1"/>
  <c r="AB72" i="1"/>
  <c r="AB28" i="1"/>
  <c r="AB24" i="1"/>
  <c r="AB20" i="1"/>
  <c r="AB16" i="1"/>
  <c r="AB12" i="1"/>
  <c r="AB4" i="1"/>
  <c r="AB291" i="1"/>
  <c r="AB271" i="1"/>
  <c r="AB265" i="1"/>
  <c r="AB139" i="1"/>
  <c r="AB135" i="1"/>
  <c r="AB131" i="1"/>
  <c r="AB328" i="1"/>
  <c r="AB5" i="1"/>
  <c r="AB144" i="1"/>
  <c r="AB368" i="1"/>
  <c r="AB364" i="1"/>
  <c r="AB81" i="1"/>
  <c r="AB11" i="1"/>
  <c r="AB180" i="1"/>
  <c r="AB176" i="1"/>
  <c r="AB282" i="1"/>
  <c r="AB366" i="1"/>
  <c r="AB21" i="1"/>
  <c r="AB160" i="1"/>
  <c r="AB343" i="1"/>
  <c r="AB318" i="1"/>
  <c r="AB158" i="1"/>
  <c r="AB137" i="1"/>
  <c r="AB204" i="1"/>
  <c r="AB126" i="1"/>
  <c r="AB357" i="1"/>
  <c r="AB330" i="1"/>
  <c r="AB181" i="1"/>
  <c r="AB161" i="1"/>
  <c r="AB143" i="1"/>
  <c r="AB334" i="1"/>
  <c r="AB323" i="1"/>
  <c r="AB19" i="1"/>
  <c r="AB359" i="1"/>
  <c r="AB18" i="1"/>
  <c r="AB175" i="1"/>
  <c r="AB145" i="1"/>
  <c r="AB312" i="1"/>
  <c r="AB340" i="1"/>
  <c r="AB173" i="1"/>
  <c r="AB178" i="1"/>
  <c r="AB314" i="1"/>
  <c r="AB311" i="1"/>
  <c r="AB134" i="1"/>
  <c r="AB264" i="1"/>
  <c r="AB112" i="1"/>
  <c r="AB108" i="1"/>
  <c r="AB130" i="1"/>
  <c r="AB329" i="1"/>
  <c r="AB177" i="1"/>
  <c r="AB307" i="1"/>
  <c r="AB339" i="1"/>
  <c r="AB124" i="1"/>
  <c r="AB22" i="1"/>
  <c r="AB353" i="1"/>
  <c r="AB336" i="1"/>
  <c r="AB327" i="1"/>
  <c r="AB320" i="1"/>
  <c r="AB154" i="1"/>
  <c r="AB315" i="1"/>
  <c r="AB129" i="1"/>
  <c r="AB156" i="1"/>
  <c r="AB316" i="1"/>
  <c r="AB287" i="1"/>
  <c r="AB248" i="1"/>
  <c r="AB237" i="1"/>
  <c r="AB348" i="1"/>
  <c r="AB313" i="1"/>
  <c r="AB8" i="1"/>
  <c r="AB147" i="1"/>
  <c r="AB252" i="1"/>
  <c r="AB241" i="1"/>
  <c r="AB157" i="1"/>
  <c r="AB141" i="1"/>
  <c r="AB256" i="1"/>
  <c r="AB344" i="1"/>
  <c r="AB325" i="1"/>
  <c r="AB152" i="1"/>
  <c r="AB260" i="1"/>
  <c r="AB244" i="1"/>
  <c r="AB121" i="1"/>
  <c r="AB75" i="1"/>
  <c r="AB201" i="1"/>
  <c r="AB118" i="1"/>
  <c r="AB198" i="1"/>
  <c r="AB210" i="1"/>
  <c r="AB212" i="1"/>
  <c r="AB278" i="1"/>
  <c r="AB283" i="1"/>
  <c r="AB202" i="1"/>
  <c r="AB223" i="1"/>
  <c r="AB227" i="1"/>
  <c r="AB221" i="1"/>
  <c r="AB276" i="1"/>
  <c r="AB218" i="1"/>
  <c r="AB211" i="1"/>
  <c r="AB208" i="1"/>
  <c r="AB267" i="1"/>
  <c r="AB233" i="1"/>
  <c r="AB194" i="1"/>
  <c r="AB226" i="1"/>
  <c r="AB219" i="1"/>
  <c r="AB207" i="1"/>
  <c r="AB205" i="1"/>
  <c r="AB273" i="1"/>
  <c r="AB293" i="1"/>
  <c r="AB270" i="1"/>
  <c r="AB166" i="1"/>
  <c r="AB214" i="1"/>
  <c r="AB230" i="1"/>
  <c r="AB220" i="1"/>
  <c r="AB216" i="1"/>
  <c r="AB284" i="1"/>
  <c r="AB277" i="1"/>
  <c r="AB209" i="1"/>
  <c r="AB269" i="1"/>
  <c r="AB10" i="1"/>
  <c r="AB213" i="1"/>
  <c r="AB190" i="1"/>
  <c r="AB234" i="1"/>
  <c r="AB231" i="1"/>
  <c r="AB224" i="1"/>
  <c r="AB228" i="1"/>
  <c r="AB206" i="1"/>
  <c r="AB225" i="1"/>
  <c r="AB268" i="1"/>
  <c r="AB295" i="1"/>
  <c r="AB285" i="1"/>
  <c r="AB294" i="1"/>
  <c r="AB275" i="1"/>
  <c r="AB217" i="1"/>
  <c r="AB222" i="1"/>
  <c r="AB215" i="1"/>
  <c r="AB232" i="1"/>
  <c r="AB229" i="1"/>
  <c r="AB274" i="1"/>
  <c r="AB296" i="1"/>
  <c r="AB280" i="1"/>
  <c r="AB279" i="1"/>
  <c r="AB337" i="1"/>
  <c r="AB85" i="1"/>
  <c r="AB163" i="1"/>
  <c r="AB100" i="1"/>
  <c r="AB39" i="1"/>
  <c r="AB106" i="1"/>
  <c r="AB362" i="1"/>
  <c r="AB300" i="1"/>
  <c r="AB200" i="1"/>
  <c r="AB338" i="1"/>
  <c r="AB303" i="1"/>
  <c r="AB297" i="1"/>
  <c r="AB298" i="1"/>
  <c r="AB142" i="1"/>
  <c r="AB301" i="1"/>
  <c r="AB302" i="1"/>
  <c r="AB146" i="1"/>
  <c r="AB352" i="1"/>
  <c r="AB188" i="1"/>
  <c r="AB299" i="1"/>
  <c r="AB92" i="1"/>
  <c r="AB151" i="1"/>
  <c r="AB292" i="1"/>
  <c r="AB32" i="1"/>
  <c r="AB45" i="1"/>
  <c r="AB116" i="1"/>
  <c r="AB6" i="1"/>
  <c r="AB171" i="1"/>
  <c r="AB189" i="1"/>
  <c r="AB167" i="1"/>
  <c r="AB197" i="1"/>
  <c r="AB203" i="1"/>
  <c r="AB199" i="1"/>
  <c r="AB195" i="1"/>
  <c r="AB104" i="1"/>
  <c r="AB367" i="1"/>
  <c r="AB191" i="1"/>
  <c r="AB193" i="1"/>
  <c r="AB186" i="1"/>
  <c r="M52" i="18"/>
  <c r="M38" i="18"/>
  <c r="M23" i="18"/>
  <c r="AC3" i="1"/>
  <c r="O188" i="18" l="1"/>
  <c r="O191" i="18"/>
  <c r="O190" i="18"/>
  <c r="O192" i="18"/>
  <c r="O186" i="18"/>
  <c r="O185" i="18"/>
  <c r="O187" i="18"/>
  <c r="N193" i="18"/>
  <c r="O47" i="18"/>
  <c r="O175" i="18"/>
  <c r="O172" i="18"/>
  <c r="O176" i="18"/>
  <c r="N179" i="18"/>
  <c r="O174" i="18"/>
  <c r="O178" i="18"/>
  <c r="O177" i="18"/>
  <c r="O171" i="18"/>
  <c r="O173" i="18"/>
  <c r="O45" i="18"/>
  <c r="O158" i="18"/>
  <c r="AC841" i="1"/>
  <c r="AC848" i="1"/>
  <c r="AC831" i="1"/>
  <c r="AC818" i="1"/>
  <c r="AC915" i="1"/>
  <c r="AC917" i="1"/>
  <c r="AC839" i="1"/>
  <c r="AC835" i="1"/>
  <c r="AC844" i="1"/>
  <c r="AC863" i="1"/>
  <c r="AC853" i="1"/>
  <c r="AC829" i="1"/>
  <c r="AC826" i="1"/>
  <c r="AC846" i="1"/>
  <c r="AC822" i="1"/>
  <c r="AC859" i="1"/>
  <c r="AC849" i="1"/>
  <c r="AC833" i="1"/>
  <c r="AC836" i="1"/>
  <c r="AC895" i="1"/>
  <c r="AC855" i="1"/>
  <c r="AC817" i="1"/>
  <c r="AC861" i="1"/>
  <c r="AC857" i="1"/>
  <c r="AC847" i="1"/>
  <c r="AC837" i="1"/>
  <c r="AC807" i="1"/>
  <c r="AC852" i="1"/>
  <c r="AC891" i="1"/>
  <c r="AC845" i="1"/>
  <c r="AC871" i="1"/>
  <c r="AC905" i="1"/>
  <c r="AC897" i="1"/>
  <c r="AC875" i="1"/>
  <c r="AC862" i="1"/>
  <c r="AC914" i="1"/>
  <c r="AC899" i="1"/>
  <c r="AC851" i="1"/>
  <c r="AC909" i="1"/>
  <c r="AC901" i="1"/>
  <c r="AC893" i="1"/>
  <c r="AC887" i="1"/>
  <c r="AC879" i="1"/>
  <c r="AC907" i="1"/>
  <c r="AC856" i="1"/>
  <c r="AC912" i="1"/>
  <c r="AC896" i="1"/>
  <c r="AC882" i="1"/>
  <c r="AC866" i="1"/>
  <c r="AC869" i="1"/>
  <c r="AC825" i="1"/>
  <c r="AC867" i="1"/>
  <c r="AC918" i="1"/>
  <c r="AC908" i="1"/>
  <c r="AC889" i="1"/>
  <c r="AC832" i="1"/>
  <c r="AC828" i="1"/>
  <c r="AC864" i="1"/>
  <c r="AC898" i="1"/>
  <c r="AC884" i="1"/>
  <c r="AC868" i="1"/>
  <c r="AC858" i="1"/>
  <c r="AC812" i="1"/>
  <c r="AC840" i="1"/>
  <c r="AC830" i="1"/>
  <c r="AC815" i="1"/>
  <c r="AC827" i="1"/>
  <c r="AC810" i="1"/>
  <c r="AC816" i="1"/>
  <c r="AC902" i="1"/>
  <c r="AC890" i="1"/>
  <c r="AC911" i="1"/>
  <c r="AC892" i="1"/>
  <c r="P188" i="18" s="1"/>
  <c r="AC870" i="1"/>
  <c r="AC838" i="1"/>
  <c r="AC910" i="1"/>
  <c r="AC894" i="1"/>
  <c r="P189" i="18" s="1"/>
  <c r="AC880" i="1"/>
  <c r="AC834" i="1"/>
  <c r="AC819" i="1"/>
  <c r="AC808" i="1"/>
  <c r="AC811" i="1"/>
  <c r="AC823" i="1"/>
  <c r="AC888" i="1"/>
  <c r="AC883" i="1"/>
  <c r="AC860" i="1"/>
  <c r="AC865" i="1"/>
  <c r="AC903" i="1"/>
  <c r="AC900" i="1"/>
  <c r="AC874" i="1"/>
  <c r="AC881" i="1"/>
  <c r="AC877" i="1"/>
  <c r="AC873" i="1"/>
  <c r="AC824" i="1"/>
  <c r="AC906" i="1"/>
  <c r="AC876" i="1"/>
  <c r="AC850" i="1"/>
  <c r="AC842" i="1"/>
  <c r="AC809" i="1"/>
  <c r="AC913" i="1"/>
  <c r="AC843" i="1"/>
  <c r="AC885" i="1"/>
  <c r="AC916" i="1"/>
  <c r="AC904" i="1"/>
  <c r="AC886" i="1"/>
  <c r="AC878" i="1"/>
  <c r="AC854" i="1"/>
  <c r="AC872" i="1"/>
  <c r="AC821" i="1"/>
  <c r="AC814" i="1"/>
  <c r="AC820" i="1"/>
  <c r="AC813" i="1"/>
  <c r="O157" i="18"/>
  <c r="O163" i="18"/>
  <c r="O160" i="18"/>
  <c r="O164" i="18"/>
  <c r="O161" i="18"/>
  <c r="O162" i="18"/>
  <c r="O159" i="18"/>
  <c r="N165" i="18"/>
  <c r="O44" i="18"/>
  <c r="O120" i="18"/>
  <c r="O144" i="18"/>
  <c r="O119" i="18"/>
  <c r="O129" i="18"/>
  <c r="O148" i="18"/>
  <c r="O121" i="18"/>
  <c r="O122" i="18"/>
  <c r="O131" i="18"/>
  <c r="O150" i="18"/>
  <c r="O132" i="18"/>
  <c r="O143" i="18"/>
  <c r="N124" i="18"/>
  <c r="N137" i="18"/>
  <c r="O118" i="18"/>
  <c r="O123" i="18"/>
  <c r="O135" i="18"/>
  <c r="O116" i="18"/>
  <c r="O134" i="18"/>
  <c r="O130" i="18"/>
  <c r="O145" i="18"/>
  <c r="O136" i="18"/>
  <c r="O149" i="18"/>
  <c r="O147" i="18"/>
  <c r="N151" i="18"/>
  <c r="O146" i="18"/>
  <c r="O50" i="18"/>
  <c r="O46" i="18"/>
  <c r="O49" i="18"/>
  <c r="AC804" i="1"/>
  <c r="AC800" i="1"/>
  <c r="AC796" i="1"/>
  <c r="AC792" i="1"/>
  <c r="AC788" i="1"/>
  <c r="AC784" i="1"/>
  <c r="AC780" i="1"/>
  <c r="AC776" i="1"/>
  <c r="AC772" i="1"/>
  <c r="AC768" i="1"/>
  <c r="AC764" i="1"/>
  <c r="AC760" i="1"/>
  <c r="AC756" i="1"/>
  <c r="AC752" i="1"/>
  <c r="AC748" i="1"/>
  <c r="AC744" i="1"/>
  <c r="AC736" i="1"/>
  <c r="AC728" i="1"/>
  <c r="AC724" i="1"/>
  <c r="AC716" i="1"/>
  <c r="AC732" i="1"/>
  <c r="AC720" i="1"/>
  <c r="AC708" i="1"/>
  <c r="AC740" i="1"/>
  <c r="AC712" i="1"/>
  <c r="AC700" i="1"/>
  <c r="AC696" i="1"/>
  <c r="AC692" i="1"/>
  <c r="AC688" i="1"/>
  <c r="AC684" i="1"/>
  <c r="AC681" i="1"/>
  <c r="AC678" i="1"/>
  <c r="AC674" i="1"/>
  <c r="AC670" i="1"/>
  <c r="AC704" i="1"/>
  <c r="AC666" i="1"/>
  <c r="AC662" i="1"/>
  <c r="AC658" i="1"/>
  <c r="AC654" i="1"/>
  <c r="AC650" i="1"/>
  <c r="AC646" i="1"/>
  <c r="AC642" i="1"/>
  <c r="AC638" i="1"/>
  <c r="AC622" i="1"/>
  <c r="AC618" i="1"/>
  <c r="AC614" i="1"/>
  <c r="AC610" i="1"/>
  <c r="AC606" i="1"/>
  <c r="AC582" i="1"/>
  <c r="AC554" i="1"/>
  <c r="AC542" i="1"/>
  <c r="AC634" i="1"/>
  <c r="AC626" i="1"/>
  <c r="AC602" i="1"/>
  <c r="AC594" i="1"/>
  <c r="AC586" i="1"/>
  <c r="AC558" i="1"/>
  <c r="AC550" i="1"/>
  <c r="AC534" i="1"/>
  <c r="AC530" i="1"/>
  <c r="AC526" i="1"/>
  <c r="AC522" i="1"/>
  <c r="AC546" i="1"/>
  <c r="AC518" i="1"/>
  <c r="AC510" i="1"/>
  <c r="AC561" i="1"/>
  <c r="AC537" i="1"/>
  <c r="AC758" i="1"/>
  <c r="AC754" i="1"/>
  <c r="AC750" i="1"/>
  <c r="AC746" i="1"/>
  <c r="AC742" i="1"/>
  <c r="AC574" i="1"/>
  <c r="AC570" i="1"/>
  <c r="AC562" i="1"/>
  <c r="AC791" i="1"/>
  <c r="AC743" i="1"/>
  <c r="AC711" i="1"/>
  <c r="AC703" i="1"/>
  <c r="AC691" i="1"/>
  <c r="AC683" i="1"/>
  <c r="AC673" i="1"/>
  <c r="AC661" i="1"/>
  <c r="AC649" i="1"/>
  <c r="AC641" i="1"/>
  <c r="AC617" i="1"/>
  <c r="AC605" i="1"/>
  <c r="AC573" i="1"/>
  <c r="AC549" i="1"/>
  <c r="AC734" i="1"/>
  <c r="AC726" i="1"/>
  <c r="AC718" i="1"/>
  <c r="AC710" i="1"/>
  <c r="AC702" i="1"/>
  <c r="AC698" i="1"/>
  <c r="AC694" i="1"/>
  <c r="AC598" i="1"/>
  <c r="AC578" i="1"/>
  <c r="AC803" i="1"/>
  <c r="AC517" i="1"/>
  <c r="AC802" i="1"/>
  <c r="AC794" i="1"/>
  <c r="AC786" i="1"/>
  <c r="AC778" i="1"/>
  <c r="AC770" i="1"/>
  <c r="AC762" i="1"/>
  <c r="AC738" i="1"/>
  <c r="AC730" i="1"/>
  <c r="AC722" i="1"/>
  <c r="AC714" i="1"/>
  <c r="AC706" i="1"/>
  <c r="AC668" i="1"/>
  <c r="AC580" i="1"/>
  <c r="AC576" i="1"/>
  <c r="AC572" i="1"/>
  <c r="AC566" i="1"/>
  <c r="AC514" i="1"/>
  <c r="AC767" i="1"/>
  <c r="AC719" i="1"/>
  <c r="AC593" i="1"/>
  <c r="AC690" i="1"/>
  <c r="AC686" i="1"/>
  <c r="AC682" i="1"/>
  <c r="AC676" i="1"/>
  <c r="AC672" i="1"/>
  <c r="AC664" i="1"/>
  <c r="AC660" i="1"/>
  <c r="AC656" i="1"/>
  <c r="AC652" i="1"/>
  <c r="AC648" i="1"/>
  <c r="AC644" i="1"/>
  <c r="AC636" i="1"/>
  <c r="AC632" i="1"/>
  <c r="AC624" i="1"/>
  <c r="AC620" i="1"/>
  <c r="AC616" i="1"/>
  <c r="AC612" i="1"/>
  <c r="AC608" i="1"/>
  <c r="AC604" i="1"/>
  <c r="AC560" i="1"/>
  <c r="AC556" i="1"/>
  <c r="AC552" i="1"/>
  <c r="AC548" i="1"/>
  <c r="AC590" i="1"/>
  <c r="AC779" i="1"/>
  <c r="AC790" i="1"/>
  <c r="AC538" i="1"/>
  <c r="AC629" i="1"/>
  <c r="AC782" i="1"/>
  <c r="AC640" i="1"/>
  <c r="AC628" i="1"/>
  <c r="AC596" i="1"/>
  <c r="AC588" i="1"/>
  <c r="AC564" i="1"/>
  <c r="AC529" i="1"/>
  <c r="AC806" i="1"/>
  <c r="AC600" i="1"/>
  <c r="AC592" i="1"/>
  <c r="AC584" i="1"/>
  <c r="AC568" i="1"/>
  <c r="AC799" i="1"/>
  <c r="AC795" i="1"/>
  <c r="AC787" i="1"/>
  <c r="AC783" i="1"/>
  <c r="AC775" i="1"/>
  <c r="AC771" i="1"/>
  <c r="AC763" i="1"/>
  <c r="AC751" i="1"/>
  <c r="AC577" i="1"/>
  <c r="AC659" i="1"/>
  <c r="AC655" i="1"/>
  <c r="AC643" i="1"/>
  <c r="AC631" i="1"/>
  <c r="AC611" i="1"/>
  <c r="AC630" i="1"/>
  <c r="AC581" i="1"/>
  <c r="AC798" i="1"/>
  <c r="AC524" i="1"/>
  <c r="AC747" i="1"/>
  <c r="AC707" i="1"/>
  <c r="AC557" i="1"/>
  <c r="AC553" i="1"/>
  <c r="AC545" i="1"/>
  <c r="AC541" i="1"/>
  <c r="AC701" i="1"/>
  <c r="AC619" i="1"/>
  <c r="AC603" i="1"/>
  <c r="AC731" i="1"/>
  <c r="AC528" i="1"/>
  <c r="AC516" i="1"/>
  <c r="AC727" i="1"/>
  <c r="AC699" i="1"/>
  <c r="AC677" i="1"/>
  <c r="AC665" i="1"/>
  <c r="AC645" i="1"/>
  <c r="AC637" i="1"/>
  <c r="AC569" i="1"/>
  <c r="AC525" i="1"/>
  <c r="AC793" i="1"/>
  <c r="AC777" i="1"/>
  <c r="AC761" i="1"/>
  <c r="AC753" i="1"/>
  <c r="AC745" i="1"/>
  <c r="AC737" i="1"/>
  <c r="AC729" i="1"/>
  <c r="AC721" i="1"/>
  <c r="AC713" i="1"/>
  <c r="AC705" i="1"/>
  <c r="AC689" i="1"/>
  <c r="AC675" i="1"/>
  <c r="AC627" i="1"/>
  <c r="AC623" i="1"/>
  <c r="AC607" i="1"/>
  <c r="AC555" i="1"/>
  <c r="AC535" i="1"/>
  <c r="AC531" i="1"/>
  <c r="AC527" i="1"/>
  <c r="AC523" i="1"/>
  <c r="AC520" i="1"/>
  <c r="AC512" i="1"/>
  <c r="AC687" i="1"/>
  <c r="AC653" i="1"/>
  <c r="AC565" i="1"/>
  <c r="AC757" i="1"/>
  <c r="AC741" i="1"/>
  <c r="AC725" i="1"/>
  <c r="AC709" i="1"/>
  <c r="AC519" i="1"/>
  <c r="AC755" i="1"/>
  <c r="AC739" i="1"/>
  <c r="AC613" i="1"/>
  <c r="AC585" i="1"/>
  <c r="AC544" i="1"/>
  <c r="AC536" i="1"/>
  <c r="AC532" i="1"/>
  <c r="AC723" i="1"/>
  <c r="AC680" i="1"/>
  <c r="AC621" i="1"/>
  <c r="AC609" i="1"/>
  <c r="AC601" i="1"/>
  <c r="AC589" i="1"/>
  <c r="AC533" i="1"/>
  <c r="AC513" i="1"/>
  <c r="AC797" i="1"/>
  <c r="AC781" i="1"/>
  <c r="AC765" i="1"/>
  <c r="AC693" i="1"/>
  <c r="AC679" i="1"/>
  <c r="AC663" i="1"/>
  <c r="AC647" i="1"/>
  <c r="AC635" i="1"/>
  <c r="AC615" i="1"/>
  <c r="AC595" i="1"/>
  <c r="AC587" i="1"/>
  <c r="AC579" i="1"/>
  <c r="AC571" i="1"/>
  <c r="AC567" i="1"/>
  <c r="AC547" i="1"/>
  <c r="AC543" i="1"/>
  <c r="AC539" i="1"/>
  <c r="AC766" i="1"/>
  <c r="AC759" i="1"/>
  <c r="AC735" i="1"/>
  <c r="AC633" i="1"/>
  <c r="AC625" i="1"/>
  <c r="AC801" i="1"/>
  <c r="AC785" i="1"/>
  <c r="AC769" i="1"/>
  <c r="AC749" i="1"/>
  <c r="AC733" i="1"/>
  <c r="AC717" i="1"/>
  <c r="AC697" i="1"/>
  <c r="AC583" i="1"/>
  <c r="AC559" i="1"/>
  <c r="AC551" i="1"/>
  <c r="AC515" i="1"/>
  <c r="AC511" i="1"/>
  <c r="AC774" i="1"/>
  <c r="AC540" i="1"/>
  <c r="AC715" i="1"/>
  <c r="AC695" i="1"/>
  <c r="AC669" i="1"/>
  <c r="AC657" i="1"/>
  <c r="AC597" i="1"/>
  <c r="AC521" i="1"/>
  <c r="AC805" i="1"/>
  <c r="AC789" i="1"/>
  <c r="AC671" i="1"/>
  <c r="AC651" i="1"/>
  <c r="AC773" i="1"/>
  <c r="AC599" i="1"/>
  <c r="AC563" i="1"/>
  <c r="AC685" i="1"/>
  <c r="AC639" i="1"/>
  <c r="AC591" i="1"/>
  <c r="AC575" i="1"/>
  <c r="AC667" i="1"/>
  <c r="N14" i="18"/>
  <c r="O13" i="18"/>
  <c r="O6" i="18"/>
  <c r="O43" i="18"/>
  <c r="AC170" i="1"/>
  <c r="AC509" i="1"/>
  <c r="AC505" i="1"/>
  <c r="AC501" i="1"/>
  <c r="AC497" i="1"/>
  <c r="AC493" i="1"/>
  <c r="AC489" i="1"/>
  <c r="AC469" i="1"/>
  <c r="AC465" i="1"/>
  <c r="AC461" i="1"/>
  <c r="AC457" i="1"/>
  <c r="AC453" i="1"/>
  <c r="AC449" i="1"/>
  <c r="AC485" i="1"/>
  <c r="AC481" i="1"/>
  <c r="AC477" i="1"/>
  <c r="AC473" i="1"/>
  <c r="AC425" i="1"/>
  <c r="AC508" i="1"/>
  <c r="AC504" i="1"/>
  <c r="AC500" i="1"/>
  <c r="AC496" i="1"/>
  <c r="AC492" i="1"/>
  <c r="AC488" i="1"/>
  <c r="AC441" i="1"/>
  <c r="AC437" i="1"/>
  <c r="AC433" i="1"/>
  <c r="AC429" i="1"/>
  <c r="AC445" i="1"/>
  <c r="AC476" i="1"/>
  <c r="AC472" i="1"/>
  <c r="AC444" i="1"/>
  <c r="AC480" i="1"/>
  <c r="AC468" i="1"/>
  <c r="AC464" i="1"/>
  <c r="AC460" i="1"/>
  <c r="AC456" i="1"/>
  <c r="AC452" i="1"/>
  <c r="AC448" i="1"/>
  <c r="AC484" i="1"/>
  <c r="AC428" i="1"/>
  <c r="AC487" i="1"/>
  <c r="AC483" i="1"/>
  <c r="AC479" i="1"/>
  <c r="AC475" i="1"/>
  <c r="AC507" i="1"/>
  <c r="AC503" i="1"/>
  <c r="AC499" i="1"/>
  <c r="AC495" i="1"/>
  <c r="AC491" i="1"/>
  <c r="AC471" i="1"/>
  <c r="AC440" i="1"/>
  <c r="AC432" i="1"/>
  <c r="AC463" i="1"/>
  <c r="AC451" i="1"/>
  <c r="AC447" i="1"/>
  <c r="AC74" i="1"/>
  <c r="AC506" i="1"/>
  <c r="AC502" i="1"/>
  <c r="AC498" i="1"/>
  <c r="AC494" i="1"/>
  <c r="AC490" i="1"/>
  <c r="AC486" i="1"/>
  <c r="AC482" i="1"/>
  <c r="AC478" i="1"/>
  <c r="AC474" i="1"/>
  <c r="AC434" i="1"/>
  <c r="AC426" i="1"/>
  <c r="AC436" i="1"/>
  <c r="AC443" i="1"/>
  <c r="AC446" i="1"/>
  <c r="AC438" i="1"/>
  <c r="AC71" i="1"/>
  <c r="AC458" i="1"/>
  <c r="AC70" i="1"/>
  <c r="AC386" i="1"/>
  <c r="AC379" i="1"/>
  <c r="AC76" i="1"/>
  <c r="AC435" i="1"/>
  <c r="AC427" i="1"/>
  <c r="AC470" i="1"/>
  <c r="AC454" i="1"/>
  <c r="AC370" i="1"/>
  <c r="AC185" i="1"/>
  <c r="AC77" i="1"/>
  <c r="AC371" i="1"/>
  <c r="AC424" i="1"/>
  <c r="AC423" i="1"/>
  <c r="AC422" i="1"/>
  <c r="AC380" i="1"/>
  <c r="AC168" i="1"/>
  <c r="AC162" i="1"/>
  <c r="AC459" i="1"/>
  <c r="AC439" i="1"/>
  <c r="AC431" i="1"/>
  <c r="AC462" i="1"/>
  <c r="AC442" i="1"/>
  <c r="AC79" i="1"/>
  <c r="AC383" i="1"/>
  <c r="AC381" i="1"/>
  <c r="AC455" i="1"/>
  <c r="AC420" i="1"/>
  <c r="AC415" i="1"/>
  <c r="AC384" i="1"/>
  <c r="AC73" i="1"/>
  <c r="AC382" i="1"/>
  <c r="AC372" i="1"/>
  <c r="AC419" i="1"/>
  <c r="P117" i="18" s="1"/>
  <c r="AC159" i="1"/>
  <c r="AC150" i="1"/>
  <c r="AC467" i="1"/>
  <c r="AC466" i="1"/>
  <c r="AC450" i="1"/>
  <c r="AC430" i="1"/>
  <c r="AC373" i="1"/>
  <c r="AC417" i="1"/>
  <c r="AC416" i="1"/>
  <c r="AC165" i="1"/>
  <c r="AC418" i="1"/>
  <c r="AC387" i="1"/>
  <c r="AC394" i="1"/>
  <c r="AC82" i="1"/>
  <c r="AC88" i="1"/>
  <c r="AC377" i="1"/>
  <c r="AC421" i="1"/>
  <c r="AC378" i="1"/>
  <c r="AC408" i="1"/>
  <c r="AC399" i="1"/>
  <c r="AC376" i="1"/>
  <c r="AC385" i="1"/>
  <c r="AC403" i="1"/>
  <c r="AC393" i="1"/>
  <c r="AC409" i="1"/>
  <c r="AC388" i="1"/>
  <c r="AC414" i="1"/>
  <c r="AC412" i="1"/>
  <c r="AC84" i="1"/>
  <c r="AC400" i="1"/>
  <c r="AC389" i="1"/>
  <c r="AC406" i="1"/>
  <c r="AC396" i="1"/>
  <c r="AC411" i="1"/>
  <c r="AC404" i="1"/>
  <c r="AC375" i="1"/>
  <c r="AC80" i="1"/>
  <c r="AC405" i="1"/>
  <c r="AC390" i="1"/>
  <c r="AC413" i="1"/>
  <c r="AC407" i="1"/>
  <c r="AC410" i="1"/>
  <c r="AC391" i="1"/>
  <c r="AC374" i="1"/>
  <c r="AC86" i="1"/>
  <c r="AC392" i="1"/>
  <c r="AC401" i="1"/>
  <c r="AC395" i="1"/>
  <c r="AC397" i="1"/>
  <c r="AC398" i="1"/>
  <c r="AC402" i="1"/>
  <c r="AC187" i="1"/>
  <c r="O20" i="18"/>
  <c r="O37" i="18"/>
  <c r="O21" i="18"/>
  <c r="O48" i="18"/>
  <c r="O36" i="18"/>
  <c r="O22" i="18"/>
  <c r="O9" i="18"/>
  <c r="O11" i="18"/>
  <c r="O8" i="18"/>
  <c r="O5" i="18"/>
  <c r="O7" i="18"/>
  <c r="O12" i="18"/>
  <c r="O10" i="18"/>
  <c r="O96" i="18"/>
  <c r="O105" i="18"/>
  <c r="O93" i="18"/>
  <c r="O108" i="18"/>
  <c r="O98" i="18"/>
  <c r="O94" i="18"/>
  <c r="O110" i="18"/>
  <c r="O104" i="18"/>
  <c r="O97" i="18"/>
  <c r="O109" i="18"/>
  <c r="O95" i="18"/>
  <c r="O92" i="18"/>
  <c r="O111" i="18"/>
  <c r="O106" i="18"/>
  <c r="N112" i="18"/>
  <c r="N100" i="18"/>
  <c r="O99" i="18"/>
  <c r="O107" i="18"/>
  <c r="AC68" i="1"/>
  <c r="AC63" i="1"/>
  <c r="AC67" i="1"/>
  <c r="AC65" i="1"/>
  <c r="AC64" i="1"/>
  <c r="AC58" i="1"/>
  <c r="AC53" i="1"/>
  <c r="AC52" i="1"/>
  <c r="AC61" i="1"/>
  <c r="AC56" i="1"/>
  <c r="AC54" i="1"/>
  <c r="AC60" i="1"/>
  <c r="AC55" i="1"/>
  <c r="AC59" i="1"/>
  <c r="AC49" i="1"/>
  <c r="AC50" i="1"/>
  <c r="AC46" i="1"/>
  <c r="AC47" i="1"/>
  <c r="AC48" i="1"/>
  <c r="AC34" i="1"/>
  <c r="AC42" i="1"/>
  <c r="AC33" i="1"/>
  <c r="AC37" i="1"/>
  <c r="AC41" i="1"/>
  <c r="AC44" i="1"/>
  <c r="AC43" i="1"/>
  <c r="AC35" i="1"/>
  <c r="AC40" i="1"/>
  <c r="AC38" i="1"/>
  <c r="AC36" i="1"/>
  <c r="AC335" i="1"/>
  <c r="AC66" i="1"/>
  <c r="AC57" i="1"/>
  <c r="AC62" i="1"/>
  <c r="AC356" i="1"/>
  <c r="AC319" i="1"/>
  <c r="AC27" i="1"/>
  <c r="AC15" i="1"/>
  <c r="AC184" i="1"/>
  <c r="AC172" i="1"/>
  <c r="AC155" i="1"/>
  <c r="AC309" i="1"/>
  <c r="AC138" i="1"/>
  <c r="AC89" i="1"/>
  <c r="AC263" i="1"/>
  <c r="AC251" i="1"/>
  <c r="AC111" i="1"/>
  <c r="AC99" i="1"/>
  <c r="AC120" i="1"/>
  <c r="AC115" i="1"/>
  <c r="AC98" i="1"/>
  <c r="AC51" i="1"/>
  <c r="AC69" i="1"/>
  <c r="AC107" i="1"/>
  <c r="AC347" i="1"/>
  <c r="AC355" i="1"/>
  <c r="AC363" i="1"/>
  <c r="AC322" i="1"/>
  <c r="AC87" i="1"/>
  <c r="AC164" i="1"/>
  <c r="AC149" i="1"/>
  <c r="AC289" i="1"/>
  <c r="AC133" i="1"/>
  <c r="AC258" i="1"/>
  <c r="AC246" i="1"/>
  <c r="AC239" i="1"/>
  <c r="AC102" i="1"/>
  <c r="AC94" i="1"/>
  <c r="AC14" i="1"/>
  <c r="AC346" i="1"/>
  <c r="AC358" i="1"/>
  <c r="AC354" i="1"/>
  <c r="AC308" i="1"/>
  <c r="AC26" i="1"/>
  <c r="AC123" i="1"/>
  <c r="AC114" i="1"/>
  <c r="AC110" i="1"/>
  <c r="AC342" i="1"/>
  <c r="AC127" i="1"/>
  <c r="AC90" i="1"/>
  <c r="AC332" i="1"/>
  <c r="AC29" i="1"/>
  <c r="AC21" i="1"/>
  <c r="AC17" i="1"/>
  <c r="AC13" i="1"/>
  <c r="AC9" i="1"/>
  <c r="AC5" i="1"/>
  <c r="AC182" i="1"/>
  <c r="AC178" i="1"/>
  <c r="AC174" i="1"/>
  <c r="AC169" i="1"/>
  <c r="AC157" i="1"/>
  <c r="AC153" i="1"/>
  <c r="AC148" i="1"/>
  <c r="AC144" i="1"/>
  <c r="AC281" i="1"/>
  <c r="AC333" i="1"/>
  <c r="AC321" i="1"/>
  <c r="AC314" i="1"/>
  <c r="AC288" i="1"/>
  <c r="AC261" i="1"/>
  <c r="AC257" i="1"/>
  <c r="AC253" i="1"/>
  <c r="AC249" i="1"/>
  <c r="AC245" i="1"/>
  <c r="AC238" i="1"/>
  <c r="AC105" i="1"/>
  <c r="AC125" i="1"/>
  <c r="AC81" i="1"/>
  <c r="AC7" i="1"/>
  <c r="AC306" i="1"/>
  <c r="AC119" i="1"/>
  <c r="AC366" i="1"/>
  <c r="AC341" i="1"/>
  <c r="AC25" i="1"/>
  <c r="AC140" i="1"/>
  <c r="AC136" i="1"/>
  <c r="AC132" i="1"/>
  <c r="AC128" i="1"/>
  <c r="AC122" i="1"/>
  <c r="AC349" i="1"/>
  <c r="AC345" i="1"/>
  <c r="AC331" i="1"/>
  <c r="AC334" i="1"/>
  <c r="AC328" i="1"/>
  <c r="AC192" i="1"/>
  <c r="AC109" i="1"/>
  <c r="AC368" i="1"/>
  <c r="AC23" i="1"/>
  <c r="AC180" i="1"/>
  <c r="AC176" i="1"/>
  <c r="AC160" i="1"/>
  <c r="AC134" i="1"/>
  <c r="AC130" i="1"/>
  <c r="AC124" i="1"/>
  <c r="AC343" i="1"/>
  <c r="AC359" i="1"/>
  <c r="AC351" i="1"/>
  <c r="AC78" i="1"/>
  <c r="AC310" i="1"/>
  <c r="AC326" i="1"/>
  <c r="AC311" i="1"/>
  <c r="AC286" i="1"/>
  <c r="AC255" i="1"/>
  <c r="AC236" i="1"/>
  <c r="AC103" i="1"/>
  <c r="AC318" i="1"/>
  <c r="AC18" i="1"/>
  <c r="AC183" i="1"/>
  <c r="AC175" i="1"/>
  <c r="AC312" i="1"/>
  <c r="AC126" i="1"/>
  <c r="AC369" i="1"/>
  <c r="AC365" i="1"/>
  <c r="AC361" i="1"/>
  <c r="AC357" i="1"/>
  <c r="AC353" i="1"/>
  <c r="AC24" i="1"/>
  <c r="AC20" i="1"/>
  <c r="AC16" i="1"/>
  <c r="AC12" i="1"/>
  <c r="AC181" i="1"/>
  <c r="AC177" i="1"/>
  <c r="AC173" i="1"/>
  <c r="AC307" i="1"/>
  <c r="AC316" i="1"/>
  <c r="AC287" i="1"/>
  <c r="AC179" i="1"/>
  <c r="AC292" i="1"/>
  <c r="AC117" i="1"/>
  <c r="AC113" i="1"/>
  <c r="AC19" i="1"/>
  <c r="AC11" i="1"/>
  <c r="AC282" i="1"/>
  <c r="AC259" i="1"/>
  <c r="AC145" i="1"/>
  <c r="AC290" i="1"/>
  <c r="AC250" i="1"/>
  <c r="AC93" i="1"/>
  <c r="AC336" i="1"/>
  <c r="AC320" i="1"/>
  <c r="AC83" i="1"/>
  <c r="AC8" i="1"/>
  <c r="AC4" i="1"/>
  <c r="AC161" i="1"/>
  <c r="AC143" i="1"/>
  <c r="AC317" i="1"/>
  <c r="AC339" i="1"/>
  <c r="AC196" i="1"/>
  <c r="AC313" i="1"/>
  <c r="AC240" i="1"/>
  <c r="AC329" i="1"/>
  <c r="AC325" i="1"/>
  <c r="AC22" i="1"/>
  <c r="AC158" i="1"/>
  <c r="AC315" i="1"/>
  <c r="AC137" i="1"/>
  <c r="AC262" i="1"/>
  <c r="AC235" i="1"/>
  <c r="AC101" i="1"/>
  <c r="AC327" i="1"/>
  <c r="AC323" i="1"/>
  <c r="AC95" i="1"/>
  <c r="AC204" i="1"/>
  <c r="AC147" i="1"/>
  <c r="AC271" i="1"/>
  <c r="AC265" i="1"/>
  <c r="AC135" i="1"/>
  <c r="AC264" i="1"/>
  <c r="AC260" i="1"/>
  <c r="AC256" i="1"/>
  <c r="AC252" i="1"/>
  <c r="AC248" i="1"/>
  <c r="AC244" i="1"/>
  <c r="AC241" i="1"/>
  <c r="AC237" i="1"/>
  <c r="AC266" i="1"/>
  <c r="AC364" i="1"/>
  <c r="AC28" i="1"/>
  <c r="AC156" i="1"/>
  <c r="AC152" i="1"/>
  <c r="AC291" i="1"/>
  <c r="AC139" i="1"/>
  <c r="AC121" i="1"/>
  <c r="AC112" i="1"/>
  <c r="AC108" i="1"/>
  <c r="AC324" i="1"/>
  <c r="AC243" i="1"/>
  <c r="AC154" i="1"/>
  <c r="AC141" i="1"/>
  <c r="AC129" i="1"/>
  <c r="AC340" i="1"/>
  <c r="AC330" i="1"/>
  <c r="AC72" i="1"/>
  <c r="AC360" i="1"/>
  <c r="AC30" i="1"/>
  <c r="AC242" i="1"/>
  <c r="AC350" i="1"/>
  <c r="AC91" i="1"/>
  <c r="AC97" i="1"/>
  <c r="AC131" i="1"/>
  <c r="AC348" i="1"/>
  <c r="AC31" i="1"/>
  <c r="AC247" i="1"/>
  <c r="AC272" i="1"/>
  <c r="AC254" i="1"/>
  <c r="AC304" i="1"/>
  <c r="AC344" i="1"/>
  <c r="AC151" i="1"/>
  <c r="AC163" i="1"/>
  <c r="AC75" i="1"/>
  <c r="AC45" i="1"/>
  <c r="AC118" i="1"/>
  <c r="AC362" i="1"/>
  <c r="AC198" i="1"/>
  <c r="AC300" i="1"/>
  <c r="AC367" i="1"/>
  <c r="AC202" i="1"/>
  <c r="AC200" i="1"/>
  <c r="AC167" i="1"/>
  <c r="AC194" i="1"/>
  <c r="AC171" i="1"/>
  <c r="AC186" i="1"/>
  <c r="AC197" i="1"/>
  <c r="AC6" i="1"/>
  <c r="AC191" i="1"/>
  <c r="AC189" i="1"/>
  <c r="AC298" i="1"/>
  <c r="AC142" i="1"/>
  <c r="AC10" i="1"/>
  <c r="AC193" i="1"/>
  <c r="AC190" i="1"/>
  <c r="AC199" i="1"/>
  <c r="AC302" i="1"/>
  <c r="AC146" i="1"/>
  <c r="AC195" i="1"/>
  <c r="AC203" i="1"/>
  <c r="AC188" i="1"/>
  <c r="AC201" i="1"/>
  <c r="AC85" i="1"/>
  <c r="AC32" i="1"/>
  <c r="AC106" i="1"/>
  <c r="AC92" i="1"/>
  <c r="AC210" i="1"/>
  <c r="AC212" i="1"/>
  <c r="AC278" i="1"/>
  <c r="AC283" i="1"/>
  <c r="AC223" i="1"/>
  <c r="AC227" i="1"/>
  <c r="AC221" i="1"/>
  <c r="AC276" i="1"/>
  <c r="AC218" i="1"/>
  <c r="AC211" i="1"/>
  <c r="AC208" i="1"/>
  <c r="AC267" i="1"/>
  <c r="AC233" i="1"/>
  <c r="AC226" i="1"/>
  <c r="AC219" i="1"/>
  <c r="AC207" i="1"/>
  <c r="AC205" i="1"/>
  <c r="AC273" i="1"/>
  <c r="AC293" i="1"/>
  <c r="AC270" i="1"/>
  <c r="AC214" i="1"/>
  <c r="AC230" i="1"/>
  <c r="AC220" i="1"/>
  <c r="AC216" i="1"/>
  <c r="AC284" i="1"/>
  <c r="AC277" i="1"/>
  <c r="AC209" i="1"/>
  <c r="AC269" i="1"/>
  <c r="AC213" i="1"/>
  <c r="AC234" i="1"/>
  <c r="AC231" i="1"/>
  <c r="AC224" i="1"/>
  <c r="AC228" i="1"/>
  <c r="AC206" i="1"/>
  <c r="AC225" i="1"/>
  <c r="AC268" i="1"/>
  <c r="AC295" i="1"/>
  <c r="AC285" i="1"/>
  <c r="AC294" i="1"/>
  <c r="AC275" i="1"/>
  <c r="AC217" i="1"/>
  <c r="AC222" i="1"/>
  <c r="AC215" i="1"/>
  <c r="AC232" i="1"/>
  <c r="AC229" i="1"/>
  <c r="AC274" i="1"/>
  <c r="AC280" i="1"/>
  <c r="AC279" i="1"/>
  <c r="AC100" i="1"/>
  <c r="AC305" i="1"/>
  <c r="AC39" i="1"/>
  <c r="AC96" i="1"/>
  <c r="AC104" i="1"/>
  <c r="AC116" i="1"/>
  <c r="AC338" i="1"/>
  <c r="AC303" i="1"/>
  <c r="AC166" i="1"/>
  <c r="AC297" i="1"/>
  <c r="AC301" i="1"/>
  <c r="AC352" i="1"/>
  <c r="AC299" i="1"/>
  <c r="AC337" i="1"/>
  <c r="AC296" i="1"/>
  <c r="N38" i="18"/>
  <c r="N52" i="18"/>
  <c r="N23" i="18"/>
  <c r="AD3" i="1"/>
  <c r="O193" i="18" l="1"/>
  <c r="P190" i="18"/>
  <c r="P191" i="18"/>
  <c r="P192" i="18"/>
  <c r="P185" i="18"/>
  <c r="P186" i="18"/>
  <c r="P187" i="18"/>
  <c r="P47" i="18"/>
  <c r="P176" i="18"/>
  <c r="O179" i="18"/>
  <c r="P172" i="18"/>
  <c r="P171" i="18"/>
  <c r="P178" i="18"/>
  <c r="P173" i="18"/>
  <c r="P177" i="18"/>
  <c r="P175" i="18"/>
  <c r="P174" i="18"/>
  <c r="P45" i="18"/>
  <c r="AD859" i="1"/>
  <c r="AD877" i="1"/>
  <c r="AD818" i="1"/>
  <c r="AD820" i="1"/>
  <c r="AD858" i="1"/>
  <c r="AD878" i="1"/>
  <c r="AD870" i="1"/>
  <c r="AD810" i="1"/>
  <c r="AD816" i="1"/>
  <c r="AD826" i="1"/>
  <c r="AD880" i="1"/>
  <c r="AD881" i="1"/>
  <c r="AD888" i="1"/>
  <c r="AD813" i="1"/>
  <c r="AD891" i="1"/>
  <c r="AD900" i="1"/>
  <c r="AD903" i="1"/>
  <c r="AD906" i="1"/>
  <c r="AD908" i="1"/>
  <c r="AD894" i="1"/>
  <c r="Q189" i="18" s="1"/>
  <c r="AD874" i="1"/>
  <c r="AD911" i="1"/>
  <c r="AD889" i="1"/>
  <c r="AD896" i="1"/>
  <c r="AD902" i="1"/>
  <c r="AD898" i="1"/>
  <c r="AD866" i="1"/>
  <c r="AD910" i="1"/>
  <c r="AD912" i="1"/>
  <c r="AD895" i="1"/>
  <c r="AD886" i="1"/>
  <c r="AD899" i="1"/>
  <c r="AD884" i="1"/>
  <c r="AD865" i="1"/>
  <c r="AD860" i="1"/>
  <c r="AD864" i="1"/>
  <c r="AD872" i="1"/>
  <c r="AD869" i="1"/>
  <c r="AD827" i="1"/>
  <c r="AD846" i="1"/>
  <c r="AD892" i="1"/>
  <c r="AD819" i="1"/>
  <c r="AD876" i="1"/>
  <c r="AD809" i="1"/>
  <c r="AD855" i="1"/>
  <c r="AD825" i="1"/>
  <c r="AD885" i="1"/>
  <c r="AD904" i="1"/>
  <c r="AD863" i="1"/>
  <c r="AD854" i="1"/>
  <c r="AD823" i="1"/>
  <c r="AD822" i="1"/>
  <c r="AD907" i="1"/>
  <c r="AD807" i="1"/>
  <c r="AD882" i="1"/>
  <c r="AD856" i="1"/>
  <c r="AD871" i="1"/>
  <c r="AD909" i="1"/>
  <c r="AD901" i="1"/>
  <c r="AD893" i="1"/>
  <c r="AD890" i="1"/>
  <c r="AD916" i="1"/>
  <c r="AD868" i="1"/>
  <c r="AD914" i="1"/>
  <c r="AD913" i="1"/>
  <c r="AD905" i="1"/>
  <c r="AD897" i="1"/>
  <c r="AD883" i="1"/>
  <c r="AD867" i="1"/>
  <c r="AD852" i="1"/>
  <c r="AD917" i="1"/>
  <c r="AD873" i="1"/>
  <c r="AD875" i="1"/>
  <c r="AD841" i="1"/>
  <c r="AD862" i="1"/>
  <c r="AD824" i="1"/>
  <c r="AD812" i="1"/>
  <c r="AD853" i="1"/>
  <c r="AD845" i="1"/>
  <c r="AD840" i="1"/>
  <c r="AD830" i="1"/>
  <c r="AD814" i="1"/>
  <c r="AD811" i="1"/>
  <c r="AD839" i="1"/>
  <c r="AD844" i="1"/>
  <c r="AD832" i="1"/>
  <c r="AD828" i="1"/>
  <c r="AD834" i="1"/>
  <c r="AD857" i="1"/>
  <c r="AD808" i="1"/>
  <c r="AD848" i="1"/>
  <c r="AD851" i="1"/>
  <c r="AD831" i="1"/>
  <c r="AD833" i="1"/>
  <c r="AD821" i="1"/>
  <c r="AD817" i="1"/>
  <c r="AD849" i="1"/>
  <c r="AD838" i="1"/>
  <c r="AD861" i="1"/>
  <c r="AD850" i="1"/>
  <c r="AD836" i="1"/>
  <c r="AD842" i="1"/>
  <c r="AD837" i="1"/>
  <c r="AD847" i="1"/>
  <c r="AD829" i="1"/>
  <c r="AD918" i="1"/>
  <c r="AD887" i="1"/>
  <c r="AD879" i="1"/>
  <c r="AD915" i="1"/>
  <c r="AD815" i="1"/>
  <c r="AD835" i="1"/>
  <c r="AD843" i="1"/>
  <c r="P161" i="18"/>
  <c r="P164" i="18"/>
  <c r="P160" i="18"/>
  <c r="P157" i="18"/>
  <c r="P158" i="18"/>
  <c r="P163" i="18"/>
  <c r="P162" i="18"/>
  <c r="P159" i="18"/>
  <c r="O165" i="18"/>
  <c r="P44" i="18"/>
  <c r="P144" i="18"/>
  <c r="P130" i="18"/>
  <c r="P135" i="18"/>
  <c r="P129" i="18"/>
  <c r="P150" i="18"/>
  <c r="P133" i="18"/>
  <c r="P148" i="18"/>
  <c r="O137" i="18"/>
  <c r="P118" i="18"/>
  <c r="P121" i="18"/>
  <c r="P120" i="18"/>
  <c r="P134" i="18"/>
  <c r="P147" i="18"/>
  <c r="P149" i="18"/>
  <c r="P145" i="18"/>
  <c r="P123" i="18"/>
  <c r="P119" i="18"/>
  <c r="P136" i="18"/>
  <c r="P131" i="18"/>
  <c r="P116" i="18"/>
  <c r="P122" i="18"/>
  <c r="P132" i="18"/>
  <c r="O151" i="18"/>
  <c r="O124" i="18"/>
  <c r="P143" i="18"/>
  <c r="P146" i="18"/>
  <c r="P50" i="18"/>
  <c r="P46" i="18"/>
  <c r="P49" i="18"/>
  <c r="AD756" i="1"/>
  <c r="AD744" i="1"/>
  <c r="AD800" i="1"/>
  <c r="AD792" i="1"/>
  <c r="AD784" i="1"/>
  <c r="AD776" i="1"/>
  <c r="AD768" i="1"/>
  <c r="AD752" i="1"/>
  <c r="AD748" i="1"/>
  <c r="AD712" i="1"/>
  <c r="AD788" i="1"/>
  <c r="AD704" i="1"/>
  <c r="AD796" i="1"/>
  <c r="AD764" i="1"/>
  <c r="AD736" i="1"/>
  <c r="AD732" i="1"/>
  <c r="AD716" i="1"/>
  <c r="AD708" i="1"/>
  <c r="AD760" i="1"/>
  <c r="AD728" i="1"/>
  <c r="AD696" i="1"/>
  <c r="AD681" i="1"/>
  <c r="AD638" i="1"/>
  <c r="AD634" i="1"/>
  <c r="AD582" i="1"/>
  <c r="AD804" i="1"/>
  <c r="AD780" i="1"/>
  <c r="AD720" i="1"/>
  <c r="AD700" i="1"/>
  <c r="AD684" i="1"/>
  <c r="AD670" i="1"/>
  <c r="AD578" i="1"/>
  <c r="AD740" i="1"/>
  <c r="AD692" i="1"/>
  <c r="AD678" i="1"/>
  <c r="AD618" i="1"/>
  <c r="AD610" i="1"/>
  <c r="AD598" i="1"/>
  <c r="AD590" i="1"/>
  <c r="AD558" i="1"/>
  <c r="AD554" i="1"/>
  <c r="AD518" i="1"/>
  <c r="AD514" i="1"/>
  <c r="AD510" i="1"/>
  <c r="AD772" i="1"/>
  <c r="AD724" i="1"/>
  <c r="AD662" i="1"/>
  <c r="AD654" i="1"/>
  <c r="AD646" i="1"/>
  <c r="AD570" i="1"/>
  <c r="AD566" i="1"/>
  <c r="AD562" i="1"/>
  <c r="AD542" i="1"/>
  <c r="AD538" i="1"/>
  <c r="AD526" i="1"/>
  <c r="AD522" i="1"/>
  <c r="AD658" i="1"/>
  <c r="AD614" i="1"/>
  <c r="AD602" i="1"/>
  <c r="AD755" i="1"/>
  <c r="AD743" i="1"/>
  <c r="AD674" i="1"/>
  <c r="AD666" i="1"/>
  <c r="AD622" i="1"/>
  <c r="AD574" i="1"/>
  <c r="AD530" i="1"/>
  <c r="AD803" i="1"/>
  <c r="AD779" i="1"/>
  <c r="AD731" i="1"/>
  <c r="AD661" i="1"/>
  <c r="AD649" i="1"/>
  <c r="AD641" i="1"/>
  <c r="AD617" i="1"/>
  <c r="AD605" i="1"/>
  <c r="AD581" i="1"/>
  <c r="AD573" i="1"/>
  <c r="AD561" i="1"/>
  <c r="AD537" i="1"/>
  <c r="AD517" i="1"/>
  <c r="AD758" i="1"/>
  <c r="AD754" i="1"/>
  <c r="AD750" i="1"/>
  <c r="AD746" i="1"/>
  <c r="AD742" i="1"/>
  <c r="AD738" i="1"/>
  <c r="AD734" i="1"/>
  <c r="AD730" i="1"/>
  <c r="AD726" i="1"/>
  <c r="AD722" i="1"/>
  <c r="AD718" i="1"/>
  <c r="AD714" i="1"/>
  <c r="AD710" i="1"/>
  <c r="AD706" i="1"/>
  <c r="AD702" i="1"/>
  <c r="AD650" i="1"/>
  <c r="AD606" i="1"/>
  <c r="AD594" i="1"/>
  <c r="AD791" i="1"/>
  <c r="AD719" i="1"/>
  <c r="AD703" i="1"/>
  <c r="AD673" i="1"/>
  <c r="AD698" i="1"/>
  <c r="AD668" i="1"/>
  <c r="AD660" i="1"/>
  <c r="AD652" i="1"/>
  <c r="AD644" i="1"/>
  <c r="AD640" i="1"/>
  <c r="AD620" i="1"/>
  <c r="AD612" i="1"/>
  <c r="AD604" i="1"/>
  <c r="AD683" i="1"/>
  <c r="AD593" i="1"/>
  <c r="AD549" i="1"/>
  <c r="AD529" i="1"/>
  <c r="AD806" i="1"/>
  <c r="AD798" i="1"/>
  <c r="AD790" i="1"/>
  <c r="AD782" i="1"/>
  <c r="AD774" i="1"/>
  <c r="AD766" i="1"/>
  <c r="AD656" i="1"/>
  <c r="AD628" i="1"/>
  <c r="AD624" i="1"/>
  <c r="AD608" i="1"/>
  <c r="AD600" i="1"/>
  <c r="AD596" i="1"/>
  <c r="AD592" i="1"/>
  <c r="AD588" i="1"/>
  <c r="AD584" i="1"/>
  <c r="AD580" i="1"/>
  <c r="AD576" i="1"/>
  <c r="AD572" i="1"/>
  <c r="AD568" i="1"/>
  <c r="AD564" i="1"/>
  <c r="AD560" i="1"/>
  <c r="AD556" i="1"/>
  <c r="AD552" i="1"/>
  <c r="AD586" i="1"/>
  <c r="AD550" i="1"/>
  <c r="AD767" i="1"/>
  <c r="AD691" i="1"/>
  <c r="AD778" i="1"/>
  <c r="AD686" i="1"/>
  <c r="AD672" i="1"/>
  <c r="AD630" i="1"/>
  <c r="AD534" i="1"/>
  <c r="AD711" i="1"/>
  <c r="AD802" i="1"/>
  <c r="AD770" i="1"/>
  <c r="AD682" i="1"/>
  <c r="AD626" i="1"/>
  <c r="AD546" i="1"/>
  <c r="AD690" i="1"/>
  <c r="AD676" i="1"/>
  <c r="AD648" i="1"/>
  <c r="AD548" i="1"/>
  <c r="AD532" i="1"/>
  <c r="AD528" i="1"/>
  <c r="AD799" i="1"/>
  <c r="AD795" i="1"/>
  <c r="AD787" i="1"/>
  <c r="AD783" i="1"/>
  <c r="AD775" i="1"/>
  <c r="AD771" i="1"/>
  <c r="AD763" i="1"/>
  <c r="AD637" i="1"/>
  <c r="AD633" i="1"/>
  <c r="AD533" i="1"/>
  <c r="AD521" i="1"/>
  <c r="AD805" i="1"/>
  <c r="AD801" i="1"/>
  <c r="AD797" i="1"/>
  <c r="AD793" i="1"/>
  <c r="AD789" i="1"/>
  <c r="AD785" i="1"/>
  <c r="AD781" i="1"/>
  <c r="AD777" i="1"/>
  <c r="AD773" i="1"/>
  <c r="AD769" i="1"/>
  <c r="AD765" i="1"/>
  <c r="AD761" i="1"/>
  <c r="AD639" i="1"/>
  <c r="AD635" i="1"/>
  <c r="AD794" i="1"/>
  <c r="AD664" i="1"/>
  <c r="AD536" i="1"/>
  <c r="AD759" i="1"/>
  <c r="AD751" i="1"/>
  <c r="AD747" i="1"/>
  <c r="AD525" i="1"/>
  <c r="AD701" i="1"/>
  <c r="AD627" i="1"/>
  <c r="AD599" i="1"/>
  <c r="AD595" i="1"/>
  <c r="AD591" i="1"/>
  <c r="AD587" i="1"/>
  <c r="AD567" i="1"/>
  <c r="AD563" i="1"/>
  <c r="AD555" i="1"/>
  <c r="AD642" i="1"/>
  <c r="AD636" i="1"/>
  <c r="AD616" i="1"/>
  <c r="AD544" i="1"/>
  <c r="AD516" i="1"/>
  <c r="AD723" i="1"/>
  <c r="AD707" i="1"/>
  <c r="AD680" i="1"/>
  <c r="AD653" i="1"/>
  <c r="AD625" i="1"/>
  <c r="AD569" i="1"/>
  <c r="AD757" i="1"/>
  <c r="AD749" i="1"/>
  <c r="AD741" i="1"/>
  <c r="AD693" i="1"/>
  <c r="AD679" i="1"/>
  <c r="AD663" i="1"/>
  <c r="AD647" i="1"/>
  <c r="AD615" i="1"/>
  <c r="AD583" i="1"/>
  <c r="AD547" i="1"/>
  <c r="AD520" i="1"/>
  <c r="AD512" i="1"/>
  <c r="AD739" i="1"/>
  <c r="AD715" i="1"/>
  <c r="AD695" i="1"/>
  <c r="AD669" i="1"/>
  <c r="AD565" i="1"/>
  <c r="AD745" i="1"/>
  <c r="AD671" i="1"/>
  <c r="AD655" i="1"/>
  <c r="AD623" i="1"/>
  <c r="AD571" i="1"/>
  <c r="AD559" i="1"/>
  <c r="AD543" i="1"/>
  <c r="AD629" i="1"/>
  <c r="AD694" i="1"/>
  <c r="AD524" i="1"/>
  <c r="AD727" i="1"/>
  <c r="AD699" i="1"/>
  <c r="AD621" i="1"/>
  <c r="AD585" i="1"/>
  <c r="AD541" i="1"/>
  <c r="AD688" i="1"/>
  <c r="AD762" i="1"/>
  <c r="AD632" i="1"/>
  <c r="AD540" i="1"/>
  <c r="AD735" i="1"/>
  <c r="AD687" i="1"/>
  <c r="AD657" i="1"/>
  <c r="AD613" i="1"/>
  <c r="AD601" i="1"/>
  <c r="AD589" i="1"/>
  <c r="AD577" i="1"/>
  <c r="AD553" i="1"/>
  <c r="AD545" i="1"/>
  <c r="AD733" i="1"/>
  <c r="AD725" i="1"/>
  <c r="AD717" i="1"/>
  <c r="AD709" i="1"/>
  <c r="AD697" i="1"/>
  <c r="AD667" i="1"/>
  <c r="AD651" i="1"/>
  <c r="AD631" i="1"/>
  <c r="AD619" i="1"/>
  <c r="AD603" i="1"/>
  <c r="AD575" i="1"/>
  <c r="AD551" i="1"/>
  <c r="AD539" i="1"/>
  <c r="AD523" i="1"/>
  <c r="AD519" i="1"/>
  <c r="AD515" i="1"/>
  <c r="AD511" i="1"/>
  <c r="AD665" i="1"/>
  <c r="AD645" i="1"/>
  <c r="AD513" i="1"/>
  <c r="AD753" i="1"/>
  <c r="AD685" i="1"/>
  <c r="AD607" i="1"/>
  <c r="AD786" i="1"/>
  <c r="AD677" i="1"/>
  <c r="AD609" i="1"/>
  <c r="AD597" i="1"/>
  <c r="AD557" i="1"/>
  <c r="AD737" i="1"/>
  <c r="AD721" i="1"/>
  <c r="AD705" i="1"/>
  <c r="AD675" i="1"/>
  <c r="AD659" i="1"/>
  <c r="AD535" i="1"/>
  <c r="AD689" i="1"/>
  <c r="AD531" i="1"/>
  <c r="AD729" i="1"/>
  <c r="AD713" i="1"/>
  <c r="AD643" i="1"/>
  <c r="AD611" i="1"/>
  <c r="AD579" i="1"/>
  <c r="AD527" i="1"/>
  <c r="P13" i="18"/>
  <c r="P105" i="18"/>
  <c r="O14" i="18"/>
  <c r="P6" i="18"/>
  <c r="P43" i="18"/>
  <c r="AD170" i="1"/>
  <c r="AD509" i="1"/>
  <c r="AD505" i="1"/>
  <c r="AD501" i="1"/>
  <c r="AD497" i="1"/>
  <c r="AD493" i="1"/>
  <c r="AD489" i="1"/>
  <c r="AD485" i="1"/>
  <c r="AD481" i="1"/>
  <c r="AD477" i="1"/>
  <c r="AD473" i="1"/>
  <c r="AD469" i="1"/>
  <c r="AD465" i="1"/>
  <c r="AD461" i="1"/>
  <c r="AD457" i="1"/>
  <c r="AD453" i="1"/>
  <c r="AD449" i="1"/>
  <c r="AD445" i="1"/>
  <c r="AD441" i="1"/>
  <c r="AD433" i="1"/>
  <c r="AD437" i="1"/>
  <c r="AD429" i="1"/>
  <c r="AD504" i="1"/>
  <c r="AD496" i="1"/>
  <c r="AD488" i="1"/>
  <c r="AD480" i="1"/>
  <c r="AD472" i="1"/>
  <c r="AD444" i="1"/>
  <c r="AD440" i="1"/>
  <c r="AD436" i="1"/>
  <c r="AD432" i="1"/>
  <c r="AD428" i="1"/>
  <c r="AD425" i="1"/>
  <c r="AD508" i="1"/>
  <c r="AD500" i="1"/>
  <c r="AD492" i="1"/>
  <c r="AD484" i="1"/>
  <c r="AD468" i="1"/>
  <c r="AD464" i="1"/>
  <c r="AD460" i="1"/>
  <c r="AD456" i="1"/>
  <c r="AD452" i="1"/>
  <c r="AD448" i="1"/>
  <c r="AD507" i="1"/>
  <c r="AD503" i="1"/>
  <c r="AD499" i="1"/>
  <c r="AD495" i="1"/>
  <c r="AD491" i="1"/>
  <c r="AD487" i="1"/>
  <c r="AD483" i="1"/>
  <c r="AD479" i="1"/>
  <c r="AD475" i="1"/>
  <c r="AD476" i="1"/>
  <c r="AD451" i="1"/>
  <c r="AD447" i="1"/>
  <c r="AD431" i="1"/>
  <c r="AD370" i="1"/>
  <c r="AD471" i="1"/>
  <c r="AD467" i="1"/>
  <c r="AD459" i="1"/>
  <c r="AD439" i="1"/>
  <c r="AD506" i="1"/>
  <c r="AD502" i="1"/>
  <c r="AD498" i="1"/>
  <c r="AD494" i="1"/>
  <c r="AD490" i="1"/>
  <c r="AD486" i="1"/>
  <c r="AD482" i="1"/>
  <c r="AD478" i="1"/>
  <c r="AD474" i="1"/>
  <c r="AD470" i="1"/>
  <c r="AD466" i="1"/>
  <c r="AD462" i="1"/>
  <c r="AD458" i="1"/>
  <c r="AD454" i="1"/>
  <c r="AD450" i="1"/>
  <c r="AD446" i="1"/>
  <c r="AD442" i="1"/>
  <c r="AD438" i="1"/>
  <c r="AD434" i="1"/>
  <c r="AD430" i="1"/>
  <c r="AD426" i="1"/>
  <c r="AD463" i="1"/>
  <c r="AD443" i="1"/>
  <c r="AD435" i="1"/>
  <c r="AD455" i="1"/>
  <c r="AD77" i="1"/>
  <c r="AD371" i="1"/>
  <c r="AD382" i="1"/>
  <c r="AD384" i="1"/>
  <c r="AD74" i="1"/>
  <c r="AD71" i="1"/>
  <c r="AD79" i="1"/>
  <c r="AD372" i="1"/>
  <c r="AD383" i="1"/>
  <c r="AD386" i="1"/>
  <c r="AD379" i="1"/>
  <c r="AD168" i="1"/>
  <c r="AD76" i="1"/>
  <c r="AD427" i="1"/>
  <c r="AD185" i="1"/>
  <c r="AD70" i="1"/>
  <c r="AD424" i="1"/>
  <c r="AD423" i="1"/>
  <c r="AD422" i="1"/>
  <c r="AD417" i="1"/>
  <c r="AD420" i="1"/>
  <c r="AD419" i="1"/>
  <c r="Q117" i="18" s="1"/>
  <c r="AD418" i="1"/>
  <c r="AD416" i="1"/>
  <c r="AD415" i="1"/>
  <c r="AD380" i="1"/>
  <c r="AD73" i="1"/>
  <c r="AD165" i="1"/>
  <c r="AD162" i="1"/>
  <c r="AD159" i="1"/>
  <c r="AD381" i="1"/>
  <c r="AD150" i="1"/>
  <c r="AD373" i="1"/>
  <c r="AD394" i="1"/>
  <c r="AD84" i="1"/>
  <c r="AD403" i="1"/>
  <c r="AD88" i="1"/>
  <c r="AD421" i="1"/>
  <c r="AD411" i="1"/>
  <c r="AD414" i="1"/>
  <c r="AD378" i="1"/>
  <c r="AD400" i="1"/>
  <c r="AD389" i="1"/>
  <c r="AD404" i="1"/>
  <c r="AD407" i="1"/>
  <c r="AD375" i="1"/>
  <c r="AD408" i="1"/>
  <c r="AD392" i="1"/>
  <c r="AD397" i="1"/>
  <c r="AD390" i="1"/>
  <c r="AD391" i="1"/>
  <c r="AD413" i="1"/>
  <c r="AD410" i="1"/>
  <c r="AD387" i="1"/>
  <c r="AD396" i="1"/>
  <c r="AD393" i="1"/>
  <c r="AD401" i="1"/>
  <c r="AD82" i="1"/>
  <c r="AD409" i="1"/>
  <c r="AD399" i="1"/>
  <c r="AD388" i="1"/>
  <c r="AD385" i="1"/>
  <c r="AD406" i="1"/>
  <c r="AD412" i="1"/>
  <c r="AD395" i="1"/>
  <c r="AD377" i="1"/>
  <c r="AD80" i="1"/>
  <c r="AD405" i="1"/>
  <c r="AD376" i="1"/>
  <c r="AD187" i="1"/>
  <c r="AD398" i="1"/>
  <c r="AD402" i="1"/>
  <c r="AD374" i="1"/>
  <c r="AD86" i="1"/>
  <c r="P37" i="18"/>
  <c r="P20" i="18"/>
  <c r="P21" i="18"/>
  <c r="P36" i="18"/>
  <c r="P22" i="18"/>
  <c r="P48" i="18"/>
  <c r="P9" i="18"/>
  <c r="P11" i="18"/>
  <c r="P8" i="18"/>
  <c r="P5" i="18"/>
  <c r="P7" i="18"/>
  <c r="P12" i="18"/>
  <c r="P10" i="18"/>
  <c r="P108" i="18"/>
  <c r="P93" i="18"/>
  <c r="P96" i="18"/>
  <c r="P109" i="18"/>
  <c r="P99" i="18"/>
  <c r="P95" i="18"/>
  <c r="P104" i="18"/>
  <c r="O100" i="18"/>
  <c r="P111" i="18"/>
  <c r="P97" i="18"/>
  <c r="P94" i="18"/>
  <c r="P92" i="18"/>
  <c r="P106" i="18"/>
  <c r="P107" i="18"/>
  <c r="P98" i="18"/>
  <c r="P110" i="18"/>
  <c r="O112" i="18"/>
  <c r="AD68" i="1"/>
  <c r="AD65" i="1"/>
  <c r="AD67" i="1"/>
  <c r="AD64" i="1"/>
  <c r="AD63" i="1"/>
  <c r="AD61" i="1"/>
  <c r="AD54" i="1"/>
  <c r="AD52" i="1"/>
  <c r="AD53" i="1"/>
  <c r="AD58" i="1"/>
  <c r="AD55" i="1"/>
  <c r="AD59" i="1"/>
  <c r="AD56" i="1"/>
  <c r="AD60" i="1"/>
  <c r="AD46" i="1"/>
  <c r="AD47" i="1"/>
  <c r="AD49" i="1"/>
  <c r="AD50" i="1"/>
  <c r="AD48" i="1"/>
  <c r="AD36" i="1"/>
  <c r="AD38" i="1"/>
  <c r="AD37" i="1"/>
  <c r="AD35" i="1"/>
  <c r="AD33" i="1"/>
  <c r="AD40" i="1"/>
  <c r="AD41" i="1"/>
  <c r="AD44" i="1"/>
  <c r="AD34" i="1"/>
  <c r="AD43" i="1"/>
  <c r="AD42" i="1"/>
  <c r="AD335" i="1"/>
  <c r="AD66" i="1"/>
  <c r="AD57" i="1"/>
  <c r="AD69" i="1"/>
  <c r="AD62" i="1"/>
  <c r="AD27" i="1"/>
  <c r="AD15" i="1"/>
  <c r="AD184" i="1"/>
  <c r="AD172" i="1"/>
  <c r="AD89" i="1"/>
  <c r="AD308" i="1"/>
  <c r="AD155" i="1"/>
  <c r="AD98" i="1"/>
  <c r="AD99" i="1"/>
  <c r="AD356" i="1"/>
  <c r="AD319" i="1"/>
  <c r="AD107" i="1"/>
  <c r="AD347" i="1"/>
  <c r="AD263" i="1"/>
  <c r="AD251" i="1"/>
  <c r="AD120" i="1"/>
  <c r="AD115" i="1"/>
  <c r="AD363" i="1"/>
  <c r="AD333" i="1"/>
  <c r="AD164" i="1"/>
  <c r="AD149" i="1"/>
  <c r="AD133" i="1"/>
  <c r="AD51" i="1"/>
  <c r="AD138" i="1"/>
  <c r="AD111" i="1"/>
  <c r="AD14" i="1"/>
  <c r="AD179" i="1"/>
  <c r="AD306" i="1"/>
  <c r="AD309" i="1"/>
  <c r="AD355" i="1"/>
  <c r="AD239" i="1"/>
  <c r="AD123" i="1"/>
  <c r="AD114" i="1"/>
  <c r="AD342" i="1"/>
  <c r="AD127" i="1"/>
  <c r="AD341" i="1"/>
  <c r="AD25" i="1"/>
  <c r="AD21" i="1"/>
  <c r="AD322" i="1"/>
  <c r="AD87" i="1"/>
  <c r="AD258" i="1"/>
  <c r="AD328" i="1"/>
  <c r="AD324" i="1"/>
  <c r="AD321" i="1"/>
  <c r="AD29" i="1"/>
  <c r="AD5" i="1"/>
  <c r="AD289" i="1"/>
  <c r="AD119" i="1"/>
  <c r="AD102" i="1"/>
  <c r="AD354" i="1"/>
  <c r="AD192" i="1"/>
  <c r="AD13" i="1"/>
  <c r="AD178" i="1"/>
  <c r="AD153" i="1"/>
  <c r="AD317" i="1"/>
  <c r="AD288" i="1"/>
  <c r="AD360" i="1"/>
  <c r="AD23" i="1"/>
  <c r="AD19" i="1"/>
  <c r="AD11" i="1"/>
  <c r="AD180" i="1"/>
  <c r="AD176" i="1"/>
  <c r="AD26" i="1"/>
  <c r="AD90" i="1"/>
  <c r="AD332" i="1"/>
  <c r="AD9" i="1"/>
  <c r="AD174" i="1"/>
  <c r="AD148" i="1"/>
  <c r="AD292" i="1"/>
  <c r="AD310" i="1"/>
  <c r="AD266" i="1"/>
  <c r="AD261" i="1"/>
  <c r="AD257" i="1"/>
  <c r="AD253" i="1"/>
  <c r="AD249" i="1"/>
  <c r="AD245" i="1"/>
  <c r="AD238" i="1"/>
  <c r="AD122" i="1"/>
  <c r="AD117" i="1"/>
  <c r="AD113" i="1"/>
  <c r="AD109" i="1"/>
  <c r="AD364" i="1"/>
  <c r="AD339" i="1"/>
  <c r="AD17" i="1"/>
  <c r="AD182" i="1"/>
  <c r="AD314" i="1"/>
  <c r="AD345" i="1"/>
  <c r="AD326" i="1"/>
  <c r="AD81" i="1"/>
  <c r="AD31" i="1"/>
  <c r="AD282" i="1"/>
  <c r="AD259" i="1"/>
  <c r="AD255" i="1"/>
  <c r="AD247" i="1"/>
  <c r="AD243" i="1"/>
  <c r="AD240" i="1"/>
  <c r="AD236" i="1"/>
  <c r="AD325" i="1"/>
  <c r="AD318" i="1"/>
  <c r="AD350" i="1"/>
  <c r="AD94" i="1"/>
  <c r="AD366" i="1"/>
  <c r="AD157" i="1"/>
  <c r="AD140" i="1"/>
  <c r="AD105" i="1"/>
  <c r="AD368" i="1"/>
  <c r="AD7" i="1"/>
  <c r="AD151" i="1"/>
  <c r="AD304" i="1"/>
  <c r="AD286" i="1"/>
  <c r="AD91" i="1"/>
  <c r="AD351" i="1"/>
  <c r="AD18" i="1"/>
  <c r="AD183" i="1"/>
  <c r="AD369" i="1"/>
  <c r="AD365" i="1"/>
  <c r="AD361" i="1"/>
  <c r="AD340" i="1"/>
  <c r="AD330" i="1"/>
  <c r="AD327" i="1"/>
  <c r="AD320" i="1"/>
  <c r="AD83" i="1"/>
  <c r="AD72" i="1"/>
  <c r="AD28" i="1"/>
  <c r="AD8" i="1"/>
  <c r="AD4" i="1"/>
  <c r="AD161" i="1"/>
  <c r="AD156" i="1"/>
  <c r="AD152" i="1"/>
  <c r="AD147" i="1"/>
  <c r="AD143" i="1"/>
  <c r="AD291" i="1"/>
  <c r="AD271" i="1"/>
  <c r="AD265" i="1"/>
  <c r="AD110" i="1"/>
  <c r="AD281" i="1"/>
  <c r="AD349" i="1"/>
  <c r="AD331" i="1"/>
  <c r="AD323" i="1"/>
  <c r="AD196" i="1"/>
  <c r="AD144" i="1"/>
  <c r="AD132" i="1"/>
  <c r="AD125" i="1"/>
  <c r="AD334" i="1"/>
  <c r="AD124" i="1"/>
  <c r="AD103" i="1"/>
  <c r="AD290" i="1"/>
  <c r="AD141" i="1"/>
  <c r="AD250" i="1"/>
  <c r="AD126" i="1"/>
  <c r="AD93" i="1"/>
  <c r="AD357" i="1"/>
  <c r="AD20" i="1"/>
  <c r="AD346" i="1"/>
  <c r="AD169" i="1"/>
  <c r="AD160" i="1"/>
  <c r="AD154" i="1"/>
  <c r="AD312" i="1"/>
  <c r="AD129" i="1"/>
  <c r="AD262" i="1"/>
  <c r="AD235" i="1"/>
  <c r="AD101" i="1"/>
  <c r="AD12" i="1"/>
  <c r="AD177" i="1"/>
  <c r="AD136" i="1"/>
  <c r="AD329" i="1"/>
  <c r="AD353" i="1"/>
  <c r="AD307" i="1"/>
  <c r="AD131" i="1"/>
  <c r="AD264" i="1"/>
  <c r="AD260" i="1"/>
  <c r="AD256" i="1"/>
  <c r="AD252" i="1"/>
  <c r="AD248" i="1"/>
  <c r="AD244" i="1"/>
  <c r="AD241" i="1"/>
  <c r="AD237" i="1"/>
  <c r="AD344" i="1"/>
  <c r="AD313" i="1"/>
  <c r="AD311" i="1"/>
  <c r="AD134" i="1"/>
  <c r="AD343" i="1"/>
  <c r="AD22" i="1"/>
  <c r="AD287" i="1"/>
  <c r="AD135" i="1"/>
  <c r="AD348" i="1"/>
  <c r="AD246" i="1"/>
  <c r="AD128" i="1"/>
  <c r="AD130" i="1"/>
  <c r="AD95" i="1"/>
  <c r="AD359" i="1"/>
  <c r="AD30" i="1"/>
  <c r="AD175" i="1"/>
  <c r="AD272" i="1"/>
  <c r="AD336" i="1"/>
  <c r="AD24" i="1"/>
  <c r="AD145" i="1"/>
  <c r="AD358" i="1"/>
  <c r="AD315" i="1"/>
  <c r="AD242" i="1"/>
  <c r="AD16" i="1"/>
  <c r="AD181" i="1"/>
  <c r="AD173" i="1"/>
  <c r="AD316" i="1"/>
  <c r="AD139" i="1"/>
  <c r="AD112" i="1"/>
  <c r="AD158" i="1"/>
  <c r="AD137" i="1"/>
  <c r="AD204" i="1"/>
  <c r="AD97" i="1"/>
  <c r="AD78" i="1"/>
  <c r="AD254" i="1"/>
  <c r="AD121" i="1"/>
  <c r="AD108" i="1"/>
  <c r="AD337" i="1"/>
  <c r="AD118" i="1"/>
  <c r="AD32" i="1"/>
  <c r="AD39" i="1"/>
  <c r="AD163" i="1"/>
  <c r="AD104" i="1"/>
  <c r="AD362" i="1"/>
  <c r="AD283" i="1"/>
  <c r="AD367" i="1"/>
  <c r="AD223" i="1"/>
  <c r="AD227" i="1"/>
  <c r="AD221" i="1"/>
  <c r="AD338" i="1"/>
  <c r="AD211" i="1"/>
  <c r="AD267" i="1"/>
  <c r="AD233" i="1"/>
  <c r="AD219" i="1"/>
  <c r="AD207" i="1"/>
  <c r="AD205" i="1"/>
  <c r="AD303" i="1"/>
  <c r="AD273" i="1"/>
  <c r="AD293" i="1"/>
  <c r="AD6" i="1"/>
  <c r="AD277" i="1"/>
  <c r="AD297" i="1"/>
  <c r="AD209" i="1"/>
  <c r="AD269" i="1"/>
  <c r="AD213" i="1"/>
  <c r="AD231" i="1"/>
  <c r="AD225" i="1"/>
  <c r="AD295" i="1"/>
  <c r="AD285" i="1"/>
  <c r="AD275" i="1"/>
  <c r="AD217" i="1"/>
  <c r="AD215" i="1"/>
  <c r="AD229" i="1"/>
  <c r="AD299" i="1"/>
  <c r="AD296" i="1"/>
  <c r="AD279" i="1"/>
  <c r="AD45" i="1"/>
  <c r="AD116" i="1"/>
  <c r="AD106" i="1"/>
  <c r="AD198" i="1"/>
  <c r="AD210" i="1"/>
  <c r="AD202" i="1"/>
  <c r="AD200" i="1"/>
  <c r="AD276" i="1"/>
  <c r="AD218" i="1"/>
  <c r="AD167" i="1"/>
  <c r="AD194" i="1"/>
  <c r="AD171" i="1"/>
  <c r="AD186" i="1"/>
  <c r="AD197" i="1"/>
  <c r="AD226" i="1"/>
  <c r="AD191" i="1"/>
  <c r="AD189" i="1"/>
  <c r="AD214" i="1"/>
  <c r="AD230" i="1"/>
  <c r="AD284" i="1"/>
  <c r="AD10" i="1"/>
  <c r="AD193" i="1"/>
  <c r="AD190" i="1"/>
  <c r="AD199" i="1"/>
  <c r="AD234" i="1"/>
  <c r="AD206" i="1"/>
  <c r="AD268" i="1"/>
  <c r="AD195" i="1"/>
  <c r="AD203" i="1"/>
  <c r="AD188" i="1"/>
  <c r="AD222" i="1"/>
  <c r="AD280" i="1"/>
  <c r="AD75" i="1"/>
  <c r="AD305" i="1"/>
  <c r="AD96" i="1"/>
  <c r="AD100" i="1"/>
  <c r="AD92" i="1"/>
  <c r="AD300" i="1"/>
  <c r="AD166" i="1"/>
  <c r="AD298" i="1"/>
  <c r="AD142" i="1"/>
  <c r="AD302" i="1"/>
  <c r="AD146" i="1"/>
  <c r="AD201" i="1"/>
  <c r="AD85" i="1"/>
  <c r="AD278" i="1"/>
  <c r="AD224" i="1"/>
  <c r="AD301" i="1"/>
  <c r="AD212" i="1"/>
  <c r="AD294" i="1"/>
  <c r="AD352" i="1"/>
  <c r="AD232" i="1"/>
  <c r="AD216" i="1"/>
  <c r="AD228" i="1"/>
  <c r="AD274" i="1"/>
  <c r="AD270" i="1"/>
  <c r="AD220" i="1"/>
  <c r="AD208" i="1"/>
  <c r="O38" i="18"/>
  <c r="O52" i="18"/>
  <c r="O23" i="18"/>
  <c r="AE3" i="1"/>
  <c r="Q185" i="18" l="1"/>
  <c r="Q192" i="18"/>
  <c r="Q187" i="18"/>
  <c r="Q190" i="18"/>
  <c r="Q191" i="18"/>
  <c r="P193" i="18"/>
  <c r="Q188" i="18"/>
  <c r="Q186" i="18"/>
  <c r="Q47" i="18"/>
  <c r="Q177" i="18"/>
  <c r="Q175" i="18"/>
  <c r="P179" i="18"/>
  <c r="Q178" i="18"/>
  <c r="Q176" i="18"/>
  <c r="Q172" i="18"/>
  <c r="Q173" i="18"/>
  <c r="Q171" i="18"/>
  <c r="Q161" i="18"/>
  <c r="Q174" i="18"/>
  <c r="Q45" i="18"/>
  <c r="AE848" i="1"/>
  <c r="AE879" i="1"/>
  <c r="AE880" i="1"/>
  <c r="AE877" i="1"/>
  <c r="AE888" i="1"/>
  <c r="AE894" i="1"/>
  <c r="R189" i="18" s="1"/>
  <c r="AE900" i="1"/>
  <c r="AE906" i="1"/>
  <c r="AE908" i="1"/>
  <c r="AE884" i="1"/>
  <c r="AE876" i="1"/>
  <c r="AE886" i="1"/>
  <c r="AE896" i="1"/>
  <c r="AE904" i="1"/>
  <c r="AE910" i="1"/>
  <c r="AE916" i="1"/>
  <c r="AE912" i="1"/>
  <c r="AE892" i="1"/>
  <c r="AE917" i="1"/>
  <c r="AE898" i="1"/>
  <c r="AE902" i="1"/>
  <c r="AE882" i="1"/>
  <c r="AE820" i="1"/>
  <c r="AE868" i="1"/>
  <c r="AE867" i="1"/>
  <c r="AE845" i="1"/>
  <c r="AE842" i="1"/>
  <c r="AE816" i="1"/>
  <c r="AE851" i="1"/>
  <c r="AE875" i="1"/>
  <c r="AE881" i="1"/>
  <c r="AE872" i="1"/>
  <c r="AE869" i="1"/>
  <c r="AE833" i="1"/>
  <c r="AE837" i="1"/>
  <c r="AE829" i="1"/>
  <c r="AE825" i="1"/>
  <c r="AE807" i="1"/>
  <c r="AE832" i="1"/>
  <c r="AE889" i="1"/>
  <c r="AE834" i="1"/>
  <c r="AE873" i="1"/>
  <c r="AE850" i="1"/>
  <c r="AE840" i="1"/>
  <c r="AE846" i="1"/>
  <c r="AE914" i="1"/>
  <c r="AE915" i="1"/>
  <c r="AE911" i="1"/>
  <c r="AE895" i="1"/>
  <c r="AE891" i="1"/>
  <c r="AE885" i="1"/>
  <c r="AE874" i="1"/>
  <c r="AE918" i="1"/>
  <c r="AE852" i="1"/>
  <c r="AE903" i="1"/>
  <c r="AE866" i="1"/>
  <c r="AE865" i="1"/>
  <c r="AE843" i="1"/>
  <c r="AE841" i="1"/>
  <c r="AE856" i="1"/>
  <c r="AE905" i="1"/>
  <c r="AE890" i="1"/>
  <c r="AE871" i="1"/>
  <c r="AE830" i="1"/>
  <c r="AE844" i="1"/>
  <c r="AE907" i="1"/>
  <c r="AE913" i="1"/>
  <c r="AE893" i="1"/>
  <c r="AE849" i="1"/>
  <c r="AE828" i="1"/>
  <c r="AE854" i="1"/>
  <c r="AE838" i="1"/>
  <c r="AE858" i="1"/>
  <c r="AE819" i="1"/>
  <c r="AE863" i="1"/>
  <c r="AE847" i="1"/>
  <c r="AE861" i="1"/>
  <c r="AE853" i="1"/>
  <c r="AE831" i="1"/>
  <c r="AE823" i="1"/>
  <c r="AE809" i="1"/>
  <c r="AE862" i="1"/>
  <c r="AE897" i="1"/>
  <c r="AE864" i="1"/>
  <c r="AE824" i="1"/>
  <c r="AE812" i="1"/>
  <c r="AE857" i="1"/>
  <c r="AE818" i="1"/>
  <c r="AE813" i="1"/>
  <c r="AE821" i="1"/>
  <c r="AE810" i="1"/>
  <c r="AE870" i="1"/>
  <c r="AE901" i="1"/>
  <c r="AE883" i="1"/>
  <c r="AE855" i="1"/>
  <c r="AE836" i="1"/>
  <c r="AE817" i="1"/>
  <c r="AE808" i="1"/>
  <c r="AE839" i="1"/>
  <c r="AE815" i="1"/>
  <c r="AE835" i="1"/>
  <c r="AE826" i="1"/>
  <c r="AE860" i="1"/>
  <c r="AE899" i="1"/>
  <c r="AE878" i="1"/>
  <c r="AE909" i="1"/>
  <c r="AE887" i="1"/>
  <c r="AE811" i="1"/>
  <c r="AE827" i="1"/>
  <c r="AE859" i="1"/>
  <c r="AE814" i="1"/>
  <c r="AE822" i="1"/>
  <c r="Q163" i="18"/>
  <c r="Q160" i="18"/>
  <c r="Q158" i="18"/>
  <c r="Q164" i="18"/>
  <c r="Q159" i="18"/>
  <c r="P165" i="18"/>
  <c r="Q157" i="18"/>
  <c r="Q162" i="18"/>
  <c r="Q44" i="18"/>
  <c r="Q144" i="18"/>
  <c r="Q130" i="18"/>
  <c r="Q131" i="18"/>
  <c r="Q148" i="18"/>
  <c r="P137" i="18"/>
  <c r="P151" i="18"/>
  <c r="Q119" i="18"/>
  <c r="Q121" i="18"/>
  <c r="Q120" i="18"/>
  <c r="Q129" i="18"/>
  <c r="Q135" i="18"/>
  <c r="Q133" i="18"/>
  <c r="Q123" i="18"/>
  <c r="Q134" i="18"/>
  <c r="Q122" i="18"/>
  <c r="Q145" i="18"/>
  <c r="Q149" i="18"/>
  <c r="Q116" i="18"/>
  <c r="Q118" i="18"/>
  <c r="Q136" i="18"/>
  <c r="Q132" i="18"/>
  <c r="Q150" i="18"/>
  <c r="Q147" i="18"/>
  <c r="P124" i="18"/>
  <c r="Q143" i="18"/>
  <c r="Q146" i="18"/>
  <c r="Q50" i="18"/>
  <c r="Q46" i="18"/>
  <c r="Q49" i="18"/>
  <c r="AE804" i="1"/>
  <c r="AE800" i="1"/>
  <c r="AE796" i="1"/>
  <c r="AE792" i="1"/>
  <c r="AE788" i="1"/>
  <c r="AE784" i="1"/>
  <c r="AE780" i="1"/>
  <c r="AE776" i="1"/>
  <c r="AE772" i="1"/>
  <c r="AE768" i="1"/>
  <c r="AE764" i="1"/>
  <c r="AE756" i="1"/>
  <c r="AE752" i="1"/>
  <c r="AE748" i="1"/>
  <c r="AE744" i="1"/>
  <c r="AE736" i="1"/>
  <c r="AE728" i="1"/>
  <c r="AE724" i="1"/>
  <c r="AE740" i="1"/>
  <c r="AE732" i="1"/>
  <c r="AE720" i="1"/>
  <c r="AE716" i="1"/>
  <c r="AE760" i="1"/>
  <c r="AE666" i="1"/>
  <c r="AE688" i="1"/>
  <c r="AE674" i="1"/>
  <c r="AE630" i="1"/>
  <c r="AE626" i="1"/>
  <c r="AE602" i="1"/>
  <c r="AE598" i="1"/>
  <c r="AE594" i="1"/>
  <c r="AE590" i="1"/>
  <c r="AE586" i="1"/>
  <c r="AE692" i="1"/>
  <c r="AE678" i="1"/>
  <c r="AE700" i="1"/>
  <c r="AE684" i="1"/>
  <c r="AE634" i="1"/>
  <c r="AE622" i="1"/>
  <c r="AE614" i="1"/>
  <c r="AE606" i="1"/>
  <c r="AE582" i="1"/>
  <c r="AE550" i="1"/>
  <c r="AE546" i="1"/>
  <c r="AE712" i="1"/>
  <c r="AE708" i="1"/>
  <c r="AE696" i="1"/>
  <c r="AE681" i="1"/>
  <c r="AE658" i="1"/>
  <c r="AE650" i="1"/>
  <c r="AE642" i="1"/>
  <c r="AE558" i="1"/>
  <c r="AE554" i="1"/>
  <c r="AE542" i="1"/>
  <c r="AE538" i="1"/>
  <c r="AE534" i="1"/>
  <c r="AE530" i="1"/>
  <c r="AE526" i="1"/>
  <c r="AE522" i="1"/>
  <c r="AE803" i="1"/>
  <c r="AE791" i="1"/>
  <c r="AE779" i="1"/>
  <c r="AE704" i="1"/>
  <c r="AE646" i="1"/>
  <c r="AE638" i="1"/>
  <c r="AE610" i="1"/>
  <c r="AE570" i="1"/>
  <c r="AE562" i="1"/>
  <c r="AE654" i="1"/>
  <c r="AE618" i="1"/>
  <c r="AE578" i="1"/>
  <c r="AE514" i="1"/>
  <c r="AE767" i="1"/>
  <c r="AE755" i="1"/>
  <c r="AE743" i="1"/>
  <c r="AE731" i="1"/>
  <c r="AE719" i="1"/>
  <c r="AE711" i="1"/>
  <c r="AE703" i="1"/>
  <c r="AE691" i="1"/>
  <c r="AE683" i="1"/>
  <c r="AE673" i="1"/>
  <c r="AE661" i="1"/>
  <c r="AE649" i="1"/>
  <c r="AE641" i="1"/>
  <c r="AE617" i="1"/>
  <c r="AE605" i="1"/>
  <c r="AE581" i="1"/>
  <c r="AE573" i="1"/>
  <c r="AE561" i="1"/>
  <c r="AE549" i="1"/>
  <c r="AE537" i="1"/>
  <c r="AE529" i="1"/>
  <c r="AE806" i="1"/>
  <c r="AE802" i="1"/>
  <c r="AE798" i="1"/>
  <c r="AE794" i="1"/>
  <c r="AE790" i="1"/>
  <c r="AE786" i="1"/>
  <c r="AE782" i="1"/>
  <c r="AE778" i="1"/>
  <c r="AE774" i="1"/>
  <c r="AE770" i="1"/>
  <c r="AE766" i="1"/>
  <c r="AE762" i="1"/>
  <c r="AE758" i="1"/>
  <c r="AE754" i="1"/>
  <c r="AE750" i="1"/>
  <c r="AE746" i="1"/>
  <c r="AE742" i="1"/>
  <c r="AE698" i="1"/>
  <c r="AE593" i="1"/>
  <c r="AE734" i="1"/>
  <c r="AE726" i="1"/>
  <c r="AE718" i="1"/>
  <c r="AE710" i="1"/>
  <c r="AE702" i="1"/>
  <c r="AE672" i="1"/>
  <c r="AE556" i="1"/>
  <c r="AE510" i="1"/>
  <c r="AE694" i="1"/>
  <c r="AE690" i="1"/>
  <c r="AE686" i="1"/>
  <c r="AE682" i="1"/>
  <c r="AE676" i="1"/>
  <c r="AE668" i="1"/>
  <c r="AE664" i="1"/>
  <c r="AE660" i="1"/>
  <c r="AE656" i="1"/>
  <c r="AE652" i="1"/>
  <c r="AE648" i="1"/>
  <c r="AE644" i="1"/>
  <c r="AE624" i="1"/>
  <c r="AE620" i="1"/>
  <c r="AE616" i="1"/>
  <c r="AE612" i="1"/>
  <c r="AE608" i="1"/>
  <c r="AE604" i="1"/>
  <c r="AE580" i="1"/>
  <c r="AE576" i="1"/>
  <c r="AE572" i="1"/>
  <c r="AE560" i="1"/>
  <c r="AE566" i="1"/>
  <c r="AE629" i="1"/>
  <c r="AE517" i="1"/>
  <c r="AE714" i="1"/>
  <c r="AE670" i="1"/>
  <c r="AE518" i="1"/>
  <c r="AE738" i="1"/>
  <c r="AE706" i="1"/>
  <c r="AE640" i="1"/>
  <c r="AE636" i="1"/>
  <c r="AE548" i="1"/>
  <c r="AE574" i="1"/>
  <c r="AE552" i="1"/>
  <c r="AE520" i="1"/>
  <c r="AE516" i="1"/>
  <c r="AE512" i="1"/>
  <c r="AE601" i="1"/>
  <c r="AE597" i="1"/>
  <c r="AE589" i="1"/>
  <c r="AE585" i="1"/>
  <c r="AE569" i="1"/>
  <c r="AE565" i="1"/>
  <c r="AE513" i="1"/>
  <c r="AE757" i="1"/>
  <c r="AE741" i="1"/>
  <c r="AE709" i="1"/>
  <c r="AE627" i="1"/>
  <c r="AE599" i="1"/>
  <c r="AE595" i="1"/>
  <c r="AE591" i="1"/>
  <c r="AE587" i="1"/>
  <c r="AE571" i="1"/>
  <c r="AE567" i="1"/>
  <c r="AE563" i="1"/>
  <c r="AE730" i="1"/>
  <c r="AE753" i="1"/>
  <c r="AE631" i="1"/>
  <c r="AE551" i="1"/>
  <c r="AE600" i="1"/>
  <c r="AE588" i="1"/>
  <c r="AE524" i="1"/>
  <c r="AE795" i="1"/>
  <c r="AE771" i="1"/>
  <c r="AE759" i="1"/>
  <c r="AE747" i="1"/>
  <c r="AE735" i="1"/>
  <c r="AE723" i="1"/>
  <c r="AE707" i="1"/>
  <c r="AE680" i="1"/>
  <c r="AE653" i="1"/>
  <c r="AE625" i="1"/>
  <c r="AE525" i="1"/>
  <c r="AE805" i="1"/>
  <c r="AE789" i="1"/>
  <c r="AE773" i="1"/>
  <c r="AE749" i="1"/>
  <c r="AE733" i="1"/>
  <c r="AE725" i="1"/>
  <c r="AE717" i="1"/>
  <c r="AE685" i="1"/>
  <c r="AE659" i="1"/>
  <c r="AE643" i="1"/>
  <c r="AE635" i="1"/>
  <c r="AE611" i="1"/>
  <c r="AE603" i="1"/>
  <c r="AE583" i="1"/>
  <c r="AE559" i="1"/>
  <c r="AE547" i="1"/>
  <c r="AE543" i="1"/>
  <c r="AE722" i="1"/>
  <c r="AE596" i="1"/>
  <c r="AE532" i="1"/>
  <c r="AE783" i="1"/>
  <c r="AE751" i="1"/>
  <c r="AE727" i="1"/>
  <c r="AE695" i="1"/>
  <c r="AE669" i="1"/>
  <c r="AE665" i="1"/>
  <c r="AE645" i="1"/>
  <c r="AE577" i="1"/>
  <c r="AE797" i="1"/>
  <c r="AE781" i="1"/>
  <c r="AE765" i="1"/>
  <c r="AE737" i="1"/>
  <c r="AE721" i="1"/>
  <c r="AE705" i="1"/>
  <c r="AE679" i="1"/>
  <c r="AE667" i="1"/>
  <c r="AE639" i="1"/>
  <c r="AE619" i="1"/>
  <c r="AE555" i="1"/>
  <c r="AE632" i="1"/>
  <c r="AE584" i="1"/>
  <c r="AE699" i="1"/>
  <c r="AE609" i="1"/>
  <c r="AE553" i="1"/>
  <c r="AE545" i="1"/>
  <c r="AE521" i="1"/>
  <c r="AE801" i="1"/>
  <c r="AE662" i="1"/>
  <c r="AE628" i="1"/>
  <c r="AE564" i="1"/>
  <c r="AE540" i="1"/>
  <c r="AE528" i="1"/>
  <c r="AE799" i="1"/>
  <c r="AE775" i="1"/>
  <c r="AE687" i="1"/>
  <c r="AE657" i="1"/>
  <c r="AE633" i="1"/>
  <c r="AE613" i="1"/>
  <c r="AE557" i="1"/>
  <c r="AE541" i="1"/>
  <c r="AE533" i="1"/>
  <c r="AE793" i="1"/>
  <c r="AE777" i="1"/>
  <c r="AE761" i="1"/>
  <c r="AE701" i="1"/>
  <c r="AE689" i="1"/>
  <c r="AE675" i="1"/>
  <c r="AE663" i="1"/>
  <c r="AE647" i="1"/>
  <c r="AE615" i="1"/>
  <c r="AE575" i="1"/>
  <c r="AE535" i="1"/>
  <c r="AE531" i="1"/>
  <c r="AE527" i="1"/>
  <c r="AE523" i="1"/>
  <c r="AE592" i="1"/>
  <c r="AE536" i="1"/>
  <c r="AE739" i="1"/>
  <c r="AE715" i="1"/>
  <c r="AE745" i="1"/>
  <c r="AE729" i="1"/>
  <c r="AE713" i="1"/>
  <c r="AE693" i="1"/>
  <c r="AE651" i="1"/>
  <c r="AE568" i="1"/>
  <c r="AE544" i="1"/>
  <c r="AE787" i="1"/>
  <c r="AE763" i="1"/>
  <c r="AE677" i="1"/>
  <c r="AE637" i="1"/>
  <c r="AE621" i="1"/>
  <c r="AE769" i="1"/>
  <c r="AE697" i="1"/>
  <c r="AE539" i="1"/>
  <c r="AE515" i="1"/>
  <c r="AE655" i="1"/>
  <c r="AE623" i="1"/>
  <c r="AE671" i="1"/>
  <c r="AE519" i="1"/>
  <c r="AE511" i="1"/>
  <c r="AE607" i="1"/>
  <c r="AE785" i="1"/>
  <c r="AE579" i="1"/>
  <c r="P14" i="18"/>
  <c r="Q13" i="18"/>
  <c r="Q22" i="18"/>
  <c r="Q21" i="18"/>
  <c r="Q20" i="18"/>
  <c r="Q6" i="18"/>
  <c r="Q43" i="18"/>
  <c r="AE170" i="1"/>
  <c r="AE509" i="1"/>
  <c r="AE505" i="1"/>
  <c r="AE501" i="1"/>
  <c r="AE497" i="1"/>
  <c r="AE493" i="1"/>
  <c r="AE469" i="1"/>
  <c r="AE465" i="1"/>
  <c r="AE461" i="1"/>
  <c r="AE457" i="1"/>
  <c r="AE453" i="1"/>
  <c r="AE449" i="1"/>
  <c r="AE445" i="1"/>
  <c r="AE485" i="1"/>
  <c r="AE481" i="1"/>
  <c r="AE477" i="1"/>
  <c r="AE473" i="1"/>
  <c r="AE489" i="1"/>
  <c r="AE425" i="1"/>
  <c r="AE488" i="1"/>
  <c r="AE441" i="1"/>
  <c r="AE437" i="1"/>
  <c r="AE433" i="1"/>
  <c r="AE429" i="1"/>
  <c r="AE472" i="1"/>
  <c r="AE468" i="1"/>
  <c r="AE464" i="1"/>
  <c r="AE460" i="1"/>
  <c r="AE456" i="1"/>
  <c r="AE452" i="1"/>
  <c r="AE448" i="1"/>
  <c r="AE436" i="1"/>
  <c r="AE504" i="1"/>
  <c r="AE496" i="1"/>
  <c r="AE484" i="1"/>
  <c r="AE432" i="1"/>
  <c r="AE508" i="1"/>
  <c r="AE500" i="1"/>
  <c r="AE476" i="1"/>
  <c r="AE444" i="1"/>
  <c r="AE440" i="1"/>
  <c r="AE507" i="1"/>
  <c r="AE503" i="1"/>
  <c r="AE499" i="1"/>
  <c r="AE495" i="1"/>
  <c r="AE491" i="1"/>
  <c r="AE467" i="1"/>
  <c r="AE463" i="1"/>
  <c r="AE459" i="1"/>
  <c r="AE455" i="1"/>
  <c r="AE451" i="1"/>
  <c r="AE428" i="1"/>
  <c r="AE471" i="1"/>
  <c r="AE480" i="1"/>
  <c r="AE442" i="1"/>
  <c r="AE434" i="1"/>
  <c r="AE426" i="1"/>
  <c r="AE483" i="1"/>
  <c r="AE475" i="1"/>
  <c r="AE506" i="1"/>
  <c r="AE502" i="1"/>
  <c r="AE498" i="1"/>
  <c r="AE494" i="1"/>
  <c r="AE490" i="1"/>
  <c r="AE486" i="1"/>
  <c r="AE482" i="1"/>
  <c r="AE478" i="1"/>
  <c r="AE474" i="1"/>
  <c r="AE470" i="1"/>
  <c r="AE466" i="1"/>
  <c r="AE462" i="1"/>
  <c r="AE458" i="1"/>
  <c r="AE454" i="1"/>
  <c r="AE450" i="1"/>
  <c r="AE438" i="1"/>
  <c r="AE430" i="1"/>
  <c r="AE487" i="1"/>
  <c r="AE479" i="1"/>
  <c r="AE447" i="1"/>
  <c r="AE443" i="1"/>
  <c r="AE439" i="1"/>
  <c r="AE435" i="1"/>
  <c r="AE431" i="1"/>
  <c r="AE427" i="1"/>
  <c r="AE446" i="1"/>
  <c r="AE370" i="1"/>
  <c r="AE492" i="1"/>
  <c r="AE71" i="1"/>
  <c r="AE185" i="1"/>
  <c r="AE424" i="1"/>
  <c r="AE423" i="1"/>
  <c r="AE422" i="1"/>
  <c r="AE417" i="1"/>
  <c r="AE419" i="1"/>
  <c r="R117" i="18" s="1"/>
  <c r="AE418" i="1"/>
  <c r="AE416" i="1"/>
  <c r="AE415" i="1"/>
  <c r="AE79" i="1"/>
  <c r="AE77" i="1"/>
  <c r="AE371" i="1"/>
  <c r="AE420" i="1"/>
  <c r="AE382" i="1"/>
  <c r="AE384" i="1"/>
  <c r="AE373" i="1"/>
  <c r="AE381" i="1"/>
  <c r="AE379" i="1"/>
  <c r="AE168" i="1"/>
  <c r="AE372" i="1"/>
  <c r="AE386" i="1"/>
  <c r="AE73" i="1"/>
  <c r="AE383" i="1"/>
  <c r="AE74" i="1"/>
  <c r="AE159" i="1"/>
  <c r="AE150" i="1"/>
  <c r="AE162" i="1"/>
  <c r="AE165" i="1"/>
  <c r="AE82" i="1"/>
  <c r="AE88" i="1"/>
  <c r="AE393" i="1"/>
  <c r="AE397" i="1"/>
  <c r="AE414" i="1"/>
  <c r="AE380" i="1"/>
  <c r="AE412" i="1"/>
  <c r="AE405" i="1"/>
  <c r="AE387" i="1"/>
  <c r="AE396" i="1"/>
  <c r="AE411" i="1"/>
  <c r="AE385" i="1"/>
  <c r="AE395" i="1"/>
  <c r="AE406" i="1"/>
  <c r="AE409" i="1"/>
  <c r="AE389" i="1"/>
  <c r="AE401" i="1"/>
  <c r="AE391" i="1"/>
  <c r="AE76" i="1"/>
  <c r="AE421" i="1"/>
  <c r="AE377" i="1"/>
  <c r="AE378" i="1"/>
  <c r="AE399" i="1"/>
  <c r="AE408" i="1"/>
  <c r="AE404" i="1"/>
  <c r="AE407" i="1"/>
  <c r="AE410" i="1"/>
  <c r="AE394" i="1"/>
  <c r="AE400" i="1"/>
  <c r="AE413" i="1"/>
  <c r="AE374" i="1"/>
  <c r="AE80" i="1"/>
  <c r="AE187" i="1"/>
  <c r="AE84" i="1"/>
  <c r="AE70" i="1"/>
  <c r="AE403" i="1"/>
  <c r="AE390" i="1"/>
  <c r="AE388" i="1"/>
  <c r="AE398" i="1"/>
  <c r="AE392" i="1"/>
  <c r="AE402" i="1"/>
  <c r="AE375" i="1"/>
  <c r="AE376" i="1"/>
  <c r="AE86" i="1"/>
  <c r="Q37" i="18"/>
  <c r="Q36" i="18"/>
  <c r="Q48" i="18"/>
  <c r="Q9" i="18"/>
  <c r="Q11" i="18"/>
  <c r="Q5" i="18"/>
  <c r="Q8" i="18"/>
  <c r="Q7" i="18"/>
  <c r="Q12" i="18"/>
  <c r="Q10" i="18"/>
  <c r="Q105" i="18"/>
  <c r="Q93" i="18"/>
  <c r="Q96" i="18"/>
  <c r="Q97" i="18"/>
  <c r="Q108" i="18"/>
  <c r="P100" i="18"/>
  <c r="P112" i="18"/>
  <c r="Q94" i="18"/>
  <c r="Q95" i="18"/>
  <c r="Q92" i="18"/>
  <c r="Q107" i="18"/>
  <c r="Q99" i="18"/>
  <c r="Q109" i="18"/>
  <c r="Q106" i="18"/>
  <c r="Q111" i="18"/>
  <c r="Q98" i="18"/>
  <c r="Q110" i="18"/>
  <c r="Q104" i="18"/>
  <c r="AE68" i="1"/>
  <c r="AE65" i="1"/>
  <c r="AE64" i="1"/>
  <c r="AE63" i="1"/>
  <c r="AE67" i="1"/>
  <c r="AE60" i="1"/>
  <c r="AE53" i="1"/>
  <c r="AE56" i="1"/>
  <c r="AE52" i="1"/>
  <c r="AE58" i="1"/>
  <c r="AE54" i="1"/>
  <c r="AE59" i="1"/>
  <c r="AE55" i="1"/>
  <c r="AE61" i="1"/>
  <c r="AE49" i="1"/>
  <c r="AE50" i="1"/>
  <c r="AE46" i="1"/>
  <c r="AE48" i="1"/>
  <c r="AE47" i="1"/>
  <c r="AE35" i="1"/>
  <c r="AE43" i="1"/>
  <c r="AE37" i="1"/>
  <c r="AE44" i="1"/>
  <c r="AE34" i="1"/>
  <c r="AE42" i="1"/>
  <c r="AE40" i="1"/>
  <c r="AE33" i="1"/>
  <c r="AE36" i="1"/>
  <c r="AE41" i="1"/>
  <c r="AE38" i="1"/>
  <c r="AE335" i="1"/>
  <c r="AE66" i="1"/>
  <c r="AE51" i="1"/>
  <c r="AE319" i="1"/>
  <c r="AE89" i="1"/>
  <c r="AE27" i="1"/>
  <c r="AE184" i="1"/>
  <c r="AE172" i="1"/>
  <c r="AE155" i="1"/>
  <c r="AE309" i="1"/>
  <c r="AE308" i="1"/>
  <c r="AE138" i="1"/>
  <c r="AE15" i="1"/>
  <c r="AE356" i="1"/>
  <c r="AE120" i="1"/>
  <c r="AE115" i="1"/>
  <c r="AE263" i="1"/>
  <c r="AE251" i="1"/>
  <c r="AE111" i="1"/>
  <c r="AE347" i="1"/>
  <c r="AE363" i="1"/>
  <c r="AE355" i="1"/>
  <c r="AE98" i="1"/>
  <c r="AE87" i="1"/>
  <c r="AE179" i="1"/>
  <c r="AE289" i="1"/>
  <c r="AE333" i="1"/>
  <c r="AE14" i="1"/>
  <c r="AE306" i="1"/>
  <c r="AE123" i="1"/>
  <c r="AE119" i="1"/>
  <c r="AE107" i="1"/>
  <c r="AE164" i="1"/>
  <c r="AE133" i="1"/>
  <c r="AE258" i="1"/>
  <c r="AE114" i="1"/>
  <c r="AE342" i="1"/>
  <c r="AE127" i="1"/>
  <c r="AE90" i="1"/>
  <c r="AE322" i="1"/>
  <c r="AE149" i="1"/>
  <c r="AE246" i="1"/>
  <c r="AE25" i="1"/>
  <c r="AE21" i="1"/>
  <c r="AE182" i="1"/>
  <c r="AE178" i="1"/>
  <c r="AE174" i="1"/>
  <c r="AE169" i="1"/>
  <c r="AE157" i="1"/>
  <c r="AE153" i="1"/>
  <c r="AE148" i="1"/>
  <c r="AE144" i="1"/>
  <c r="AE110" i="1"/>
  <c r="AE358" i="1"/>
  <c r="AE324" i="1"/>
  <c r="AE266" i="1"/>
  <c r="AE314" i="1"/>
  <c r="AE122" i="1"/>
  <c r="AE117" i="1"/>
  <c r="AE113" i="1"/>
  <c r="AE109" i="1"/>
  <c r="AE7" i="1"/>
  <c r="AE239" i="1"/>
  <c r="AE350" i="1"/>
  <c r="AE346" i="1"/>
  <c r="AE354" i="1"/>
  <c r="AE321" i="1"/>
  <c r="AE17" i="1"/>
  <c r="AE13" i="1"/>
  <c r="AE310" i="1"/>
  <c r="AE140" i="1"/>
  <c r="AE136" i="1"/>
  <c r="AE132" i="1"/>
  <c r="AE128" i="1"/>
  <c r="AE105" i="1"/>
  <c r="AE349" i="1"/>
  <c r="AE345" i="1"/>
  <c r="AE331" i="1"/>
  <c r="AE125" i="1"/>
  <c r="AE99" i="1"/>
  <c r="AE26" i="1"/>
  <c r="AE102" i="1"/>
  <c r="AE328" i="1"/>
  <c r="AE5" i="1"/>
  <c r="AE261" i="1"/>
  <c r="AE245" i="1"/>
  <c r="AE364" i="1"/>
  <c r="AE326" i="1"/>
  <c r="AE286" i="1"/>
  <c r="AE134" i="1"/>
  <c r="AE130" i="1"/>
  <c r="AE124" i="1"/>
  <c r="AE343" i="1"/>
  <c r="AE359" i="1"/>
  <c r="AE351" i="1"/>
  <c r="AE329" i="1"/>
  <c r="AE325" i="1"/>
  <c r="AE318" i="1"/>
  <c r="AE18" i="1"/>
  <c r="AE29" i="1"/>
  <c r="AE257" i="1"/>
  <c r="AE253" i="1"/>
  <c r="AE249" i="1"/>
  <c r="AE19" i="1"/>
  <c r="AE180" i="1"/>
  <c r="AE176" i="1"/>
  <c r="AE160" i="1"/>
  <c r="AE304" i="1"/>
  <c r="AE255" i="1"/>
  <c r="AE236" i="1"/>
  <c r="AE30" i="1"/>
  <c r="AE22" i="1"/>
  <c r="AE183" i="1"/>
  <c r="AE158" i="1"/>
  <c r="AE154" i="1"/>
  <c r="AE145" i="1"/>
  <c r="AE290" i="1"/>
  <c r="AE315" i="1"/>
  <c r="AE312" i="1"/>
  <c r="AE141" i="1"/>
  <c r="AE137" i="1"/>
  <c r="AE129" i="1"/>
  <c r="AE262" i="1"/>
  <c r="AE254" i="1"/>
  <c r="AE250" i="1"/>
  <c r="AE242" i="1"/>
  <c r="AE235" i="1"/>
  <c r="AE204" i="1"/>
  <c r="AE126" i="1"/>
  <c r="AE101" i="1"/>
  <c r="AE97" i="1"/>
  <c r="AE93" i="1"/>
  <c r="AE369" i="1"/>
  <c r="AE365" i="1"/>
  <c r="AE361" i="1"/>
  <c r="AE357" i="1"/>
  <c r="AE353" i="1"/>
  <c r="AE340" i="1"/>
  <c r="AE336" i="1"/>
  <c r="AE330" i="1"/>
  <c r="AE327" i="1"/>
  <c r="AE320" i="1"/>
  <c r="AE24" i="1"/>
  <c r="AE20" i="1"/>
  <c r="AE16" i="1"/>
  <c r="AE4" i="1"/>
  <c r="AE181" i="1"/>
  <c r="AE177" i="1"/>
  <c r="AE173" i="1"/>
  <c r="AE161" i="1"/>
  <c r="AE156" i="1"/>
  <c r="AE152" i="1"/>
  <c r="AE147" i="1"/>
  <c r="AE143" i="1"/>
  <c r="AE307" i="1"/>
  <c r="AE316" i="1"/>
  <c r="AE94" i="1"/>
  <c r="AE341" i="1"/>
  <c r="AE317" i="1"/>
  <c r="AE368" i="1"/>
  <c r="AE282" i="1"/>
  <c r="AE366" i="1"/>
  <c r="AE334" i="1"/>
  <c r="AE323" i="1"/>
  <c r="AE81" i="1"/>
  <c r="AE313" i="1"/>
  <c r="AE311" i="1"/>
  <c r="AE95" i="1"/>
  <c r="AE91" i="1"/>
  <c r="AE272" i="1"/>
  <c r="AE83" i="1"/>
  <c r="AE28" i="1"/>
  <c r="AE288" i="1"/>
  <c r="AE360" i="1"/>
  <c r="AE339" i="1"/>
  <c r="AE23" i="1"/>
  <c r="AE247" i="1"/>
  <c r="AE243" i="1"/>
  <c r="AE332" i="1"/>
  <c r="AE238" i="1"/>
  <c r="AE31" i="1"/>
  <c r="AE259" i="1"/>
  <c r="AE103" i="1"/>
  <c r="AE72" i="1"/>
  <c r="AE8" i="1"/>
  <c r="AE291" i="1"/>
  <c r="AE265" i="1"/>
  <c r="AE131" i="1"/>
  <c r="AE121" i="1"/>
  <c r="AE112" i="1"/>
  <c r="AE108" i="1"/>
  <c r="AE9" i="1"/>
  <c r="AE281" i="1"/>
  <c r="AE135" i="1"/>
  <c r="AE264" i="1"/>
  <c r="AE260" i="1"/>
  <c r="AE256" i="1"/>
  <c r="AE252" i="1"/>
  <c r="AE248" i="1"/>
  <c r="AE244" i="1"/>
  <c r="AE241" i="1"/>
  <c r="AE237" i="1"/>
  <c r="AE348" i="1"/>
  <c r="AE344" i="1"/>
  <c r="AE11" i="1"/>
  <c r="AE240" i="1"/>
  <c r="AE337" i="1"/>
  <c r="AE12" i="1"/>
  <c r="AE271" i="1"/>
  <c r="AE175" i="1"/>
  <c r="AE287" i="1"/>
  <c r="AE139" i="1"/>
  <c r="AE151" i="1"/>
  <c r="AE75" i="1"/>
  <c r="AE32" i="1"/>
  <c r="AE69" i="1"/>
  <c r="AE116" i="1"/>
  <c r="AE106" i="1"/>
  <c r="AE192" i="1"/>
  <c r="AE362" i="1"/>
  <c r="AE198" i="1"/>
  <c r="AE212" i="1"/>
  <c r="AE278" i="1"/>
  <c r="AE300" i="1"/>
  <c r="AE367" i="1"/>
  <c r="AE202" i="1"/>
  <c r="AE200" i="1"/>
  <c r="AE338" i="1"/>
  <c r="AE208" i="1"/>
  <c r="AE167" i="1"/>
  <c r="AE194" i="1"/>
  <c r="AE186" i="1"/>
  <c r="AE303" i="1"/>
  <c r="AE270" i="1"/>
  <c r="AE191" i="1"/>
  <c r="AE220" i="1"/>
  <c r="AE216" i="1"/>
  <c r="AE297" i="1"/>
  <c r="AE298" i="1"/>
  <c r="AE142" i="1"/>
  <c r="AE190" i="1"/>
  <c r="AE199" i="1"/>
  <c r="AE224" i="1"/>
  <c r="AE228" i="1"/>
  <c r="AE301" i="1"/>
  <c r="AE302" i="1"/>
  <c r="AE294" i="1"/>
  <c r="AE146" i="1"/>
  <c r="AE352" i="1"/>
  <c r="AE195" i="1"/>
  <c r="AE203" i="1"/>
  <c r="AE188" i="1"/>
  <c r="AE232" i="1"/>
  <c r="AE274" i="1"/>
  <c r="AE299" i="1"/>
  <c r="AE45" i="1"/>
  <c r="AE201" i="1"/>
  <c r="AE39" i="1"/>
  <c r="AE57" i="1"/>
  <c r="AE92" i="1"/>
  <c r="AE96" i="1"/>
  <c r="AE100" i="1"/>
  <c r="AE6" i="1"/>
  <c r="AE166" i="1"/>
  <c r="AE85" i="1"/>
  <c r="AE305" i="1"/>
  <c r="AE118" i="1"/>
  <c r="AE104" i="1"/>
  <c r="AE163" i="1"/>
  <c r="AE210" i="1"/>
  <c r="AE283" i="1"/>
  <c r="AE223" i="1"/>
  <c r="AE227" i="1"/>
  <c r="AE221" i="1"/>
  <c r="AE276" i="1"/>
  <c r="AE218" i="1"/>
  <c r="AE211" i="1"/>
  <c r="AE267" i="1"/>
  <c r="AE233" i="1"/>
  <c r="AE171" i="1"/>
  <c r="AE197" i="1"/>
  <c r="AE226" i="1"/>
  <c r="AE219" i="1"/>
  <c r="AE207" i="1"/>
  <c r="AE205" i="1"/>
  <c r="AE273" i="1"/>
  <c r="AE293" i="1"/>
  <c r="AE189" i="1"/>
  <c r="AE214" i="1"/>
  <c r="AE230" i="1"/>
  <c r="AE284" i="1"/>
  <c r="AE277" i="1"/>
  <c r="AE209" i="1"/>
  <c r="AE269" i="1"/>
  <c r="AE10" i="1"/>
  <c r="AE213" i="1"/>
  <c r="AE234" i="1"/>
  <c r="AE231" i="1"/>
  <c r="AE206" i="1"/>
  <c r="AE225" i="1"/>
  <c r="AE268" i="1"/>
  <c r="AE295" i="1"/>
  <c r="AE285" i="1"/>
  <c r="AE275" i="1"/>
  <c r="AE217" i="1"/>
  <c r="AE222" i="1"/>
  <c r="AE215" i="1"/>
  <c r="AE229" i="1"/>
  <c r="AE296" i="1"/>
  <c r="AE280" i="1"/>
  <c r="AE279" i="1"/>
  <c r="AE78" i="1"/>
  <c r="AE292" i="1"/>
  <c r="AE196" i="1"/>
  <c r="AE62" i="1"/>
  <c r="AE193" i="1"/>
  <c r="P38" i="18"/>
  <c r="P52" i="18"/>
  <c r="P23" i="18"/>
  <c r="AF3" i="1"/>
  <c r="R175" i="18" l="1"/>
  <c r="R192" i="18"/>
  <c r="Q193" i="18"/>
  <c r="R187" i="18"/>
  <c r="R191" i="18"/>
  <c r="R190" i="18"/>
  <c r="R185" i="18"/>
  <c r="R186" i="18"/>
  <c r="R188" i="18"/>
  <c r="R47" i="18"/>
  <c r="R172" i="18"/>
  <c r="R174" i="18"/>
  <c r="R171" i="18"/>
  <c r="R177" i="18"/>
  <c r="R176" i="18"/>
  <c r="R178" i="18"/>
  <c r="R173" i="18"/>
  <c r="Q179" i="18"/>
  <c r="R45" i="18"/>
  <c r="AF880" i="1"/>
  <c r="AF826" i="1"/>
  <c r="AF845" i="1"/>
  <c r="AF888" i="1"/>
  <c r="AF894" i="1"/>
  <c r="S189" i="18" s="1"/>
  <c r="AF890" i="1"/>
  <c r="AF827" i="1"/>
  <c r="AF876" i="1"/>
  <c r="AF883" i="1"/>
  <c r="AF909" i="1"/>
  <c r="AF833" i="1"/>
  <c r="AF913" i="1"/>
  <c r="AF897" i="1"/>
  <c r="AF915" i="1"/>
  <c r="AF901" i="1"/>
  <c r="AF893" i="1"/>
  <c r="AF902" i="1"/>
  <c r="AF905" i="1"/>
  <c r="AF887" i="1"/>
  <c r="AF917" i="1"/>
  <c r="AF910" i="1"/>
  <c r="AF823" i="1"/>
  <c r="AF884" i="1"/>
  <c r="AF906" i="1"/>
  <c r="AF857" i="1"/>
  <c r="AF828" i="1"/>
  <c r="AF859" i="1"/>
  <c r="AF868" i="1"/>
  <c r="AF853" i="1"/>
  <c r="AF839" i="1"/>
  <c r="AF829" i="1"/>
  <c r="AF863" i="1"/>
  <c r="AF872" i="1"/>
  <c r="AF850" i="1"/>
  <c r="AF807" i="1"/>
  <c r="AF861" i="1"/>
  <c r="AF855" i="1"/>
  <c r="AF835" i="1"/>
  <c r="AF831" i="1"/>
  <c r="AF822" i="1"/>
  <c r="AF891" i="1"/>
  <c r="AF847" i="1"/>
  <c r="AF864" i="1"/>
  <c r="AF898" i="1"/>
  <c r="AF825" i="1"/>
  <c r="AF852" i="1"/>
  <c r="AF844" i="1"/>
  <c r="AF862" i="1"/>
  <c r="AF904" i="1"/>
  <c r="AF867" i="1"/>
  <c r="AF903" i="1"/>
  <c r="AF912" i="1"/>
  <c r="AF896" i="1"/>
  <c r="AF892" i="1"/>
  <c r="AF889" i="1"/>
  <c r="AF886" i="1"/>
  <c r="AF875" i="1"/>
  <c r="AF843" i="1"/>
  <c r="AF911" i="1"/>
  <c r="AF885" i="1"/>
  <c r="AF878" i="1"/>
  <c r="AF849" i="1"/>
  <c r="AF895" i="1"/>
  <c r="AF865" i="1"/>
  <c r="AF907" i="1"/>
  <c r="AF870" i="1"/>
  <c r="AF832" i="1"/>
  <c r="AF873" i="1"/>
  <c r="AF838" i="1"/>
  <c r="AF837" i="1"/>
  <c r="AF836" i="1"/>
  <c r="AF815" i="1"/>
  <c r="AF820" i="1"/>
  <c r="AF817" i="1"/>
  <c r="AF860" i="1"/>
  <c r="AF882" i="1"/>
  <c r="AF871" i="1"/>
  <c r="AF899" i="1"/>
  <c r="AF914" i="1"/>
  <c r="AF874" i="1"/>
  <c r="AF846" i="1"/>
  <c r="AF824" i="1"/>
  <c r="AF869" i="1"/>
  <c r="AF858" i="1"/>
  <c r="AF840" i="1"/>
  <c r="AF830" i="1"/>
  <c r="AF854" i="1"/>
  <c r="AF877" i="1"/>
  <c r="AF900" i="1"/>
  <c r="AF879" i="1"/>
  <c r="AF856" i="1"/>
  <c r="AF881" i="1"/>
  <c r="AF834" i="1"/>
  <c r="AF842" i="1"/>
  <c r="AF808" i="1"/>
  <c r="AF848" i="1"/>
  <c r="AF821" i="1"/>
  <c r="AF818" i="1"/>
  <c r="AF816" i="1"/>
  <c r="AF916" i="1"/>
  <c r="AF908" i="1"/>
  <c r="AF851" i="1"/>
  <c r="AF841" i="1"/>
  <c r="AF918" i="1"/>
  <c r="AF866" i="1"/>
  <c r="AF819" i="1"/>
  <c r="AF814" i="1"/>
  <c r="AF810" i="1"/>
  <c r="AF813" i="1"/>
  <c r="AF809" i="1"/>
  <c r="AF812" i="1"/>
  <c r="AF811" i="1"/>
  <c r="R157" i="18"/>
  <c r="R161" i="18"/>
  <c r="R163" i="18"/>
  <c r="Q165" i="18"/>
  <c r="R164" i="18"/>
  <c r="R160" i="18"/>
  <c r="R158" i="18"/>
  <c r="R162" i="18"/>
  <c r="R159" i="18"/>
  <c r="R44" i="18"/>
  <c r="R144" i="18"/>
  <c r="R120" i="18"/>
  <c r="R123" i="18"/>
  <c r="R147" i="18"/>
  <c r="R136" i="18"/>
  <c r="R134" i="18"/>
  <c r="R130" i="18"/>
  <c r="R132" i="18"/>
  <c r="R133" i="18"/>
  <c r="R148" i="18"/>
  <c r="R121" i="18"/>
  <c r="R145" i="18"/>
  <c r="R135" i="18"/>
  <c r="Q151" i="18"/>
  <c r="Q124" i="18"/>
  <c r="Q137" i="18"/>
  <c r="R131" i="18"/>
  <c r="R150" i="18"/>
  <c r="R118" i="18"/>
  <c r="R116" i="18"/>
  <c r="R129" i="18"/>
  <c r="R149" i="18"/>
  <c r="R119" i="18"/>
  <c r="R122" i="18"/>
  <c r="R143" i="18"/>
  <c r="R146" i="18"/>
  <c r="R50" i="18"/>
  <c r="R46" i="18"/>
  <c r="R49" i="18"/>
  <c r="AF756" i="1"/>
  <c r="AF760" i="1"/>
  <c r="AF804" i="1"/>
  <c r="AF796" i="1"/>
  <c r="AF788" i="1"/>
  <c r="AF780" i="1"/>
  <c r="AF772" i="1"/>
  <c r="AF764" i="1"/>
  <c r="AF740" i="1"/>
  <c r="AF736" i="1"/>
  <c r="AF732" i="1"/>
  <c r="AF728" i="1"/>
  <c r="AF724" i="1"/>
  <c r="AF720" i="1"/>
  <c r="AF716" i="1"/>
  <c r="AF744" i="1"/>
  <c r="AF776" i="1"/>
  <c r="AF700" i="1"/>
  <c r="AF696" i="1"/>
  <c r="AF692" i="1"/>
  <c r="AF688" i="1"/>
  <c r="AF684" i="1"/>
  <c r="AF681" i="1"/>
  <c r="AF678" i="1"/>
  <c r="AF674" i="1"/>
  <c r="AF670" i="1"/>
  <c r="AF784" i="1"/>
  <c r="AF748" i="1"/>
  <c r="AF708" i="1"/>
  <c r="AF800" i="1"/>
  <c r="AF712" i="1"/>
  <c r="AF704" i="1"/>
  <c r="AF752" i="1"/>
  <c r="AF638" i="1"/>
  <c r="AF630" i="1"/>
  <c r="AF622" i="1"/>
  <c r="AF614" i="1"/>
  <c r="AF606" i="1"/>
  <c r="AF582" i="1"/>
  <c r="AF550" i="1"/>
  <c r="AF546" i="1"/>
  <c r="AF526" i="1"/>
  <c r="AF666" i="1"/>
  <c r="AF658" i="1"/>
  <c r="AF650" i="1"/>
  <c r="AF642" i="1"/>
  <c r="AF598" i="1"/>
  <c r="AF590" i="1"/>
  <c r="AF792" i="1"/>
  <c r="AF662" i="1"/>
  <c r="AF618" i="1"/>
  <c r="AF594" i="1"/>
  <c r="AF574" i="1"/>
  <c r="AF542" i="1"/>
  <c r="AF514" i="1"/>
  <c r="AF691" i="1"/>
  <c r="AF683" i="1"/>
  <c r="AF673" i="1"/>
  <c r="AF605" i="1"/>
  <c r="AF549" i="1"/>
  <c r="AF698" i="1"/>
  <c r="AF634" i="1"/>
  <c r="AF602" i="1"/>
  <c r="AF566" i="1"/>
  <c r="AF558" i="1"/>
  <c r="AF534" i="1"/>
  <c r="AF791" i="1"/>
  <c r="AF641" i="1"/>
  <c r="AF537" i="1"/>
  <c r="AF768" i="1"/>
  <c r="AF626" i="1"/>
  <c r="AF538" i="1"/>
  <c r="AF530" i="1"/>
  <c r="AF522" i="1"/>
  <c r="AF755" i="1"/>
  <c r="AF731" i="1"/>
  <c r="AF711" i="1"/>
  <c r="AF661" i="1"/>
  <c r="AF758" i="1"/>
  <c r="AF750" i="1"/>
  <c r="AF742" i="1"/>
  <c r="AF734" i="1"/>
  <c r="AF726" i="1"/>
  <c r="AF718" i="1"/>
  <c r="AF710" i="1"/>
  <c r="AF702" i="1"/>
  <c r="AF694" i="1"/>
  <c r="AF690" i="1"/>
  <c r="AF686" i="1"/>
  <c r="AF682" i="1"/>
  <c r="AF676" i="1"/>
  <c r="AF672" i="1"/>
  <c r="AF646" i="1"/>
  <c r="AF554" i="1"/>
  <c r="AF779" i="1"/>
  <c r="AF767" i="1"/>
  <c r="AF629" i="1"/>
  <c r="AF617" i="1"/>
  <c r="AF573" i="1"/>
  <c r="AF561" i="1"/>
  <c r="AF802" i="1"/>
  <c r="AF794" i="1"/>
  <c r="AF786" i="1"/>
  <c r="AF778" i="1"/>
  <c r="AF770" i="1"/>
  <c r="AF762" i="1"/>
  <c r="AF668" i="1"/>
  <c r="AF580" i="1"/>
  <c r="AF576" i="1"/>
  <c r="AF572" i="1"/>
  <c r="AF510" i="1"/>
  <c r="AF743" i="1"/>
  <c r="AF581" i="1"/>
  <c r="AF798" i="1"/>
  <c r="AF766" i="1"/>
  <c r="AF738" i="1"/>
  <c r="AF706" i="1"/>
  <c r="AF586" i="1"/>
  <c r="AF562" i="1"/>
  <c r="AF719" i="1"/>
  <c r="AF790" i="1"/>
  <c r="AF730" i="1"/>
  <c r="AF660" i="1"/>
  <c r="AF652" i="1"/>
  <c r="AF644" i="1"/>
  <c r="AF632" i="1"/>
  <c r="AF620" i="1"/>
  <c r="AF612" i="1"/>
  <c r="AF604" i="1"/>
  <c r="AF600" i="1"/>
  <c r="AF592" i="1"/>
  <c r="AF584" i="1"/>
  <c r="AF568" i="1"/>
  <c r="AF560" i="1"/>
  <c r="AF552" i="1"/>
  <c r="AF649" i="1"/>
  <c r="AF593" i="1"/>
  <c r="AF754" i="1"/>
  <c r="AF714" i="1"/>
  <c r="AF664" i="1"/>
  <c r="AF608" i="1"/>
  <c r="AF548" i="1"/>
  <c r="AF532" i="1"/>
  <c r="AF528" i="1"/>
  <c r="AF799" i="1"/>
  <c r="AF795" i="1"/>
  <c r="AF787" i="1"/>
  <c r="AF783" i="1"/>
  <c r="AF775" i="1"/>
  <c r="AF771" i="1"/>
  <c r="AF763" i="1"/>
  <c r="AF645" i="1"/>
  <c r="AF613" i="1"/>
  <c r="AF533" i="1"/>
  <c r="AF805" i="1"/>
  <c r="AF801" i="1"/>
  <c r="AF797" i="1"/>
  <c r="AF793" i="1"/>
  <c r="AF789" i="1"/>
  <c r="AF785" i="1"/>
  <c r="AF781" i="1"/>
  <c r="AF777" i="1"/>
  <c r="AF773" i="1"/>
  <c r="AF769" i="1"/>
  <c r="AF765" i="1"/>
  <c r="AF761" i="1"/>
  <c r="AF579" i="1"/>
  <c r="AF551" i="1"/>
  <c r="AF610" i="1"/>
  <c r="AF774" i="1"/>
  <c r="AF616" i="1"/>
  <c r="AF544" i="1"/>
  <c r="AF699" i="1"/>
  <c r="AF695" i="1"/>
  <c r="AF687" i="1"/>
  <c r="AF680" i="1"/>
  <c r="AF677" i="1"/>
  <c r="AF669" i="1"/>
  <c r="AF621" i="1"/>
  <c r="AF697" i="1"/>
  <c r="AF693" i="1"/>
  <c r="AF689" i="1"/>
  <c r="AF685" i="1"/>
  <c r="AF679" i="1"/>
  <c r="AF675" i="1"/>
  <c r="AF671" i="1"/>
  <c r="AF571" i="1"/>
  <c r="AF547" i="1"/>
  <c r="AF529" i="1"/>
  <c r="AF746" i="1"/>
  <c r="AF596" i="1"/>
  <c r="AF540" i="1"/>
  <c r="AF536" i="1"/>
  <c r="AF524" i="1"/>
  <c r="AF520" i="1"/>
  <c r="AF512" i="1"/>
  <c r="AF653" i="1"/>
  <c r="AF609" i="1"/>
  <c r="AF565" i="1"/>
  <c r="AF553" i="1"/>
  <c r="AF525" i="1"/>
  <c r="AF659" i="1"/>
  <c r="AF643" i="1"/>
  <c r="AF639" i="1"/>
  <c r="AF631" i="1"/>
  <c r="AF611" i="1"/>
  <c r="AF570" i="1"/>
  <c r="AF518" i="1"/>
  <c r="AF703" i="1"/>
  <c r="AF648" i="1"/>
  <c r="AF640" i="1"/>
  <c r="AF588" i="1"/>
  <c r="AF516" i="1"/>
  <c r="AF657" i="1"/>
  <c r="AF557" i="1"/>
  <c r="AF651" i="1"/>
  <c r="AF635" i="1"/>
  <c r="AF627" i="1"/>
  <c r="AF575" i="1"/>
  <c r="AF539" i="1"/>
  <c r="AF519" i="1"/>
  <c r="AF578" i="1"/>
  <c r="AF803" i="1"/>
  <c r="AF564" i="1"/>
  <c r="AF759" i="1"/>
  <c r="AF735" i="1"/>
  <c r="AF723" i="1"/>
  <c r="AF601" i="1"/>
  <c r="AF521" i="1"/>
  <c r="AF654" i="1"/>
  <c r="AF806" i="1"/>
  <c r="AF722" i="1"/>
  <c r="AF636" i="1"/>
  <c r="AF556" i="1"/>
  <c r="AF751" i="1"/>
  <c r="AF739" i="1"/>
  <c r="AF727" i="1"/>
  <c r="AF715" i="1"/>
  <c r="AF665" i="1"/>
  <c r="AF637" i="1"/>
  <c r="AF625" i="1"/>
  <c r="AF597" i="1"/>
  <c r="AF585" i="1"/>
  <c r="AF545" i="1"/>
  <c r="AF757" i="1"/>
  <c r="AF749" i="1"/>
  <c r="AF741" i="1"/>
  <c r="AF733" i="1"/>
  <c r="AF725" i="1"/>
  <c r="AF717" i="1"/>
  <c r="AF709" i="1"/>
  <c r="AF663" i="1"/>
  <c r="AF647" i="1"/>
  <c r="AF615" i="1"/>
  <c r="AF599" i="1"/>
  <c r="AF591" i="1"/>
  <c r="AF563" i="1"/>
  <c r="AF555" i="1"/>
  <c r="AF523" i="1"/>
  <c r="AF517" i="1"/>
  <c r="AF782" i="1"/>
  <c r="AF624" i="1"/>
  <c r="AF577" i="1"/>
  <c r="AF569" i="1"/>
  <c r="AF667" i="1"/>
  <c r="AF619" i="1"/>
  <c r="AF603" i="1"/>
  <c r="AF543" i="1"/>
  <c r="AF515" i="1"/>
  <c r="AF511" i="1"/>
  <c r="AF656" i="1"/>
  <c r="AF628" i="1"/>
  <c r="AF747" i="1"/>
  <c r="AF707" i="1"/>
  <c r="AF633" i="1"/>
  <c r="AF589" i="1"/>
  <c r="AF541" i="1"/>
  <c r="AF513" i="1"/>
  <c r="AF587" i="1"/>
  <c r="AF583" i="1"/>
  <c r="AF531" i="1"/>
  <c r="AF745" i="1"/>
  <c r="AF713" i="1"/>
  <c r="AF753" i="1"/>
  <c r="AF737" i="1"/>
  <c r="AF721" i="1"/>
  <c r="AF705" i="1"/>
  <c r="AF701" i="1"/>
  <c r="AF655" i="1"/>
  <c r="AF623" i="1"/>
  <c r="AF559" i="1"/>
  <c r="AF535" i="1"/>
  <c r="AF729" i="1"/>
  <c r="AF607" i="1"/>
  <c r="AF567" i="1"/>
  <c r="AF527" i="1"/>
  <c r="AF595" i="1"/>
  <c r="R13" i="18"/>
  <c r="Q14" i="18"/>
  <c r="R20" i="18"/>
  <c r="Q23" i="18"/>
  <c r="R22" i="18"/>
  <c r="R21" i="18"/>
  <c r="R6" i="18"/>
  <c r="R43" i="18"/>
  <c r="AF170" i="1"/>
  <c r="AF509" i="1"/>
  <c r="AF505" i="1"/>
  <c r="AF501" i="1"/>
  <c r="AF497" i="1"/>
  <c r="AF493" i="1"/>
  <c r="AF489" i="1"/>
  <c r="AF469" i="1"/>
  <c r="AF465" i="1"/>
  <c r="AF461" i="1"/>
  <c r="AF457" i="1"/>
  <c r="AF453" i="1"/>
  <c r="AF449" i="1"/>
  <c r="AF473" i="1"/>
  <c r="AF441" i="1"/>
  <c r="AF437" i="1"/>
  <c r="AF433" i="1"/>
  <c r="AF429" i="1"/>
  <c r="AF425" i="1"/>
  <c r="AF488" i="1"/>
  <c r="AF484" i="1"/>
  <c r="AF480" i="1"/>
  <c r="AF485" i="1"/>
  <c r="AF445" i="1"/>
  <c r="AF496" i="1"/>
  <c r="AF477" i="1"/>
  <c r="AF481" i="1"/>
  <c r="AF508" i="1"/>
  <c r="AF500" i="1"/>
  <c r="AF492" i="1"/>
  <c r="AF440" i="1"/>
  <c r="AF476" i="1"/>
  <c r="AF472" i="1"/>
  <c r="AF444" i="1"/>
  <c r="AF504" i="1"/>
  <c r="AF436" i="1"/>
  <c r="S133" i="18" s="1"/>
  <c r="AF428" i="1"/>
  <c r="AF468" i="1"/>
  <c r="AF460" i="1"/>
  <c r="AF452" i="1"/>
  <c r="AF507" i="1"/>
  <c r="AF503" i="1"/>
  <c r="AF499" i="1"/>
  <c r="AF495" i="1"/>
  <c r="AF491" i="1"/>
  <c r="AF464" i="1"/>
  <c r="AF456" i="1"/>
  <c r="AF448" i="1"/>
  <c r="AF487" i="1"/>
  <c r="AF483" i="1"/>
  <c r="AF479" i="1"/>
  <c r="AF475" i="1"/>
  <c r="AF467" i="1"/>
  <c r="AF459" i="1"/>
  <c r="AF455" i="1"/>
  <c r="AF451" i="1"/>
  <c r="AF447" i="1"/>
  <c r="AF439" i="1"/>
  <c r="AF435" i="1"/>
  <c r="AF431" i="1"/>
  <c r="AF427" i="1"/>
  <c r="AF470" i="1"/>
  <c r="AF466" i="1"/>
  <c r="AF462" i="1"/>
  <c r="AF458" i="1"/>
  <c r="AF454" i="1"/>
  <c r="AF450" i="1"/>
  <c r="AF446" i="1"/>
  <c r="AF370" i="1"/>
  <c r="AF432" i="1"/>
  <c r="AF443" i="1"/>
  <c r="AF506" i="1"/>
  <c r="AF502" i="1"/>
  <c r="AF498" i="1"/>
  <c r="AF494" i="1"/>
  <c r="AF490" i="1"/>
  <c r="AF486" i="1"/>
  <c r="AF482" i="1"/>
  <c r="AF478" i="1"/>
  <c r="AF474" i="1"/>
  <c r="AF442" i="1"/>
  <c r="AF74" i="1"/>
  <c r="AF426" i="1"/>
  <c r="AF371" i="1"/>
  <c r="AF382" i="1"/>
  <c r="AF384" i="1"/>
  <c r="AF471" i="1"/>
  <c r="AF438" i="1"/>
  <c r="AF71" i="1"/>
  <c r="AF372" i="1"/>
  <c r="AF383" i="1"/>
  <c r="AF386" i="1"/>
  <c r="AF380" i="1"/>
  <c r="AF430" i="1"/>
  <c r="AF79" i="1"/>
  <c r="AF77" i="1"/>
  <c r="AF424" i="1"/>
  <c r="AF423" i="1"/>
  <c r="AF422" i="1"/>
  <c r="AF381" i="1"/>
  <c r="AF379" i="1"/>
  <c r="AF168" i="1"/>
  <c r="AF373" i="1"/>
  <c r="AF419" i="1"/>
  <c r="S117" i="18" s="1"/>
  <c r="AF73" i="1"/>
  <c r="AF150" i="1"/>
  <c r="AF70" i="1"/>
  <c r="AF434" i="1"/>
  <c r="S130" i="18" s="1"/>
  <c r="AF185" i="1"/>
  <c r="AF418" i="1"/>
  <c r="AF76" i="1"/>
  <c r="AF165" i="1"/>
  <c r="AF417" i="1"/>
  <c r="AF416" i="1"/>
  <c r="AF420" i="1"/>
  <c r="AF415" i="1"/>
  <c r="AF162" i="1"/>
  <c r="AF159" i="1"/>
  <c r="AF463" i="1"/>
  <c r="AF395" i="1"/>
  <c r="AF408" i="1"/>
  <c r="AF400" i="1"/>
  <c r="AF411" i="1"/>
  <c r="AF412" i="1"/>
  <c r="AF413" i="1"/>
  <c r="AF390" i="1"/>
  <c r="AF421" i="1"/>
  <c r="AF404" i="1"/>
  <c r="AF410" i="1"/>
  <c r="AF399" i="1"/>
  <c r="AF88" i="1"/>
  <c r="AF401" i="1"/>
  <c r="AF405" i="1"/>
  <c r="AF396" i="1"/>
  <c r="AF403" i="1"/>
  <c r="AF84" i="1"/>
  <c r="AF394" i="1"/>
  <c r="AF393" i="1"/>
  <c r="AF392" i="1"/>
  <c r="AF414" i="1"/>
  <c r="AF378" i="1"/>
  <c r="AF385" i="1"/>
  <c r="AF388" i="1"/>
  <c r="AF389" i="1"/>
  <c r="AF391" i="1"/>
  <c r="AF407" i="1"/>
  <c r="AF375" i="1"/>
  <c r="AF398" i="1"/>
  <c r="AF402" i="1"/>
  <c r="AF187" i="1"/>
  <c r="AF374" i="1"/>
  <c r="AF80" i="1"/>
  <c r="AF82" i="1"/>
  <c r="AF377" i="1"/>
  <c r="AF397" i="1"/>
  <c r="AF409" i="1"/>
  <c r="AF387" i="1"/>
  <c r="AF376" i="1"/>
  <c r="AF406" i="1"/>
  <c r="AF86" i="1"/>
  <c r="R37" i="18"/>
  <c r="R48" i="18"/>
  <c r="R36" i="18"/>
  <c r="R11" i="18"/>
  <c r="R9" i="18"/>
  <c r="R8" i="18"/>
  <c r="R5" i="18"/>
  <c r="R7" i="18"/>
  <c r="R12" i="18"/>
  <c r="R10" i="18"/>
  <c r="R108" i="18"/>
  <c r="R105" i="18"/>
  <c r="R93" i="18"/>
  <c r="R109" i="18"/>
  <c r="R96" i="18"/>
  <c r="R95" i="18"/>
  <c r="R110" i="18"/>
  <c r="R104" i="18"/>
  <c r="Q100" i="18"/>
  <c r="R97" i="18"/>
  <c r="R98" i="18"/>
  <c r="R92" i="18"/>
  <c r="R99" i="18"/>
  <c r="R106" i="18"/>
  <c r="R107" i="18"/>
  <c r="Q112" i="18"/>
  <c r="R94" i="18"/>
  <c r="R111" i="18"/>
  <c r="AF63" i="1"/>
  <c r="AF65" i="1"/>
  <c r="AF67" i="1"/>
  <c r="AF64" i="1"/>
  <c r="AF68" i="1"/>
  <c r="AF59" i="1"/>
  <c r="AF54" i="1"/>
  <c r="AF52" i="1"/>
  <c r="AF55" i="1"/>
  <c r="AF60" i="1"/>
  <c r="AF58" i="1"/>
  <c r="AF61" i="1"/>
  <c r="AF56" i="1"/>
  <c r="AF53" i="1"/>
  <c r="AF47" i="1"/>
  <c r="AF48" i="1"/>
  <c r="AF46" i="1"/>
  <c r="AF49" i="1"/>
  <c r="AF50" i="1"/>
  <c r="AF34" i="1"/>
  <c r="AF33" i="1"/>
  <c r="AF41" i="1"/>
  <c r="AF44" i="1"/>
  <c r="AF35" i="1"/>
  <c r="AF40" i="1"/>
  <c r="AF37" i="1"/>
  <c r="AF42" i="1"/>
  <c r="AF36" i="1"/>
  <c r="AF43" i="1"/>
  <c r="AF38" i="1"/>
  <c r="AF335" i="1"/>
  <c r="AF66" i="1"/>
  <c r="AF356" i="1"/>
  <c r="AF27" i="1"/>
  <c r="AF69" i="1"/>
  <c r="AF89" i="1"/>
  <c r="AF15" i="1"/>
  <c r="AF57" i="1"/>
  <c r="AF62" i="1"/>
  <c r="AF184" i="1"/>
  <c r="AF172" i="1"/>
  <c r="AF51" i="1"/>
  <c r="AF319" i="1"/>
  <c r="AF309" i="1"/>
  <c r="AF138" i="1"/>
  <c r="AF263" i="1"/>
  <c r="AF251" i="1"/>
  <c r="AF120" i="1"/>
  <c r="AF99" i="1"/>
  <c r="AF111" i="1"/>
  <c r="AF107" i="1"/>
  <c r="AF98" i="1"/>
  <c r="AF347" i="1"/>
  <c r="AF155" i="1"/>
  <c r="AF115" i="1"/>
  <c r="AF363" i="1"/>
  <c r="AF308" i="1"/>
  <c r="AF333" i="1"/>
  <c r="AF322" i="1"/>
  <c r="AF14" i="1"/>
  <c r="AF164" i="1"/>
  <c r="AF149" i="1"/>
  <c r="AF133" i="1"/>
  <c r="AF123" i="1"/>
  <c r="AF87" i="1"/>
  <c r="AF289" i="1"/>
  <c r="AF258" i="1"/>
  <c r="AF246" i="1"/>
  <c r="AF239" i="1"/>
  <c r="AF102" i="1"/>
  <c r="AF94" i="1"/>
  <c r="AF90" i="1"/>
  <c r="AF127" i="1"/>
  <c r="AF358" i="1"/>
  <c r="AF354" i="1"/>
  <c r="AF341" i="1"/>
  <c r="AF29" i="1"/>
  <c r="AF25" i="1"/>
  <c r="AF21" i="1"/>
  <c r="AF355" i="1"/>
  <c r="AF119" i="1"/>
  <c r="AF350" i="1"/>
  <c r="AF332" i="1"/>
  <c r="AF328" i="1"/>
  <c r="AF324" i="1"/>
  <c r="AF321" i="1"/>
  <c r="AF281" i="1"/>
  <c r="AF366" i="1"/>
  <c r="AF17" i="1"/>
  <c r="AF174" i="1"/>
  <c r="AF148" i="1"/>
  <c r="AF292" i="1"/>
  <c r="AF288" i="1"/>
  <c r="AF261" i="1"/>
  <c r="AF257" i="1"/>
  <c r="AF253" i="1"/>
  <c r="AF249" i="1"/>
  <c r="AF245" i="1"/>
  <c r="AF238" i="1"/>
  <c r="AF122" i="1"/>
  <c r="AF113" i="1"/>
  <c r="AF105" i="1"/>
  <c r="AF81" i="1"/>
  <c r="AF23" i="1"/>
  <c r="AF19" i="1"/>
  <c r="AF11" i="1"/>
  <c r="AF26" i="1"/>
  <c r="AF110" i="1"/>
  <c r="AF346" i="1"/>
  <c r="AF13" i="1"/>
  <c r="AF5" i="1"/>
  <c r="AF169" i="1"/>
  <c r="AF144" i="1"/>
  <c r="AF310" i="1"/>
  <c r="AF339" i="1"/>
  <c r="AF334" i="1"/>
  <c r="AF342" i="1"/>
  <c r="AF182" i="1"/>
  <c r="AF178" i="1"/>
  <c r="AF109" i="1"/>
  <c r="AF349" i="1"/>
  <c r="AF331" i="1"/>
  <c r="AF364" i="1"/>
  <c r="AF323" i="1"/>
  <c r="AF151" i="1"/>
  <c r="AF78" i="1"/>
  <c r="AF30" i="1"/>
  <c r="AF306" i="1"/>
  <c r="AF114" i="1"/>
  <c r="AF192" i="1"/>
  <c r="AF317" i="1"/>
  <c r="AF314" i="1"/>
  <c r="AF117" i="1"/>
  <c r="AF345" i="1"/>
  <c r="AF368" i="1"/>
  <c r="AF160" i="1"/>
  <c r="AF313" i="1"/>
  <c r="AF134" i="1"/>
  <c r="AF247" i="1"/>
  <c r="AF95" i="1"/>
  <c r="AF329" i="1"/>
  <c r="AF175" i="1"/>
  <c r="AF204" i="1"/>
  <c r="AF369" i="1"/>
  <c r="AF287" i="1"/>
  <c r="AF264" i="1"/>
  <c r="AF153" i="1"/>
  <c r="AF266" i="1"/>
  <c r="AF132" i="1"/>
  <c r="AF128" i="1"/>
  <c r="AF360" i="1"/>
  <c r="AF304" i="1"/>
  <c r="AF286" i="1"/>
  <c r="AF179" i="1"/>
  <c r="AF157" i="1"/>
  <c r="AF326" i="1"/>
  <c r="AF180" i="1"/>
  <c r="AF311" i="1"/>
  <c r="AF130" i="1"/>
  <c r="AF240" i="1"/>
  <c r="AF18" i="1"/>
  <c r="AF154" i="1"/>
  <c r="AF315" i="1"/>
  <c r="AF129" i="1"/>
  <c r="AF242" i="1"/>
  <c r="AF365" i="1"/>
  <c r="AF361" i="1"/>
  <c r="AF353" i="1"/>
  <c r="AF327" i="1"/>
  <c r="AF72" i="1"/>
  <c r="AF20" i="1"/>
  <c r="AF4" i="1"/>
  <c r="AF173" i="1"/>
  <c r="AF156" i="1"/>
  <c r="AF291" i="1"/>
  <c r="AF316" i="1"/>
  <c r="AF9" i="1"/>
  <c r="AF136" i="1"/>
  <c r="AF31" i="1"/>
  <c r="AF259" i="1"/>
  <c r="AF124" i="1"/>
  <c r="AF351" i="1"/>
  <c r="AF325" i="1"/>
  <c r="AF272" i="1"/>
  <c r="AF141" i="1"/>
  <c r="AF254" i="1"/>
  <c r="AF97" i="1"/>
  <c r="AF336" i="1"/>
  <c r="AF320" i="1"/>
  <c r="AF28" i="1"/>
  <c r="AF12" i="1"/>
  <c r="AF8" i="1"/>
  <c r="AF181" i="1"/>
  <c r="AF125" i="1"/>
  <c r="AF343" i="1"/>
  <c r="AF103" i="1"/>
  <c r="AF158" i="1"/>
  <c r="AF145" i="1"/>
  <c r="AF312" i="1"/>
  <c r="AF137" i="1"/>
  <c r="AF126" i="1"/>
  <c r="AF161" i="1"/>
  <c r="AF152" i="1"/>
  <c r="AF131" i="1"/>
  <c r="AF260" i="1"/>
  <c r="AF256" i="1"/>
  <c r="AF252" i="1"/>
  <c r="AF248" i="1"/>
  <c r="AF244" i="1"/>
  <c r="AF241" i="1"/>
  <c r="AF237" i="1"/>
  <c r="AF121" i="1"/>
  <c r="AF112" i="1"/>
  <c r="AF108" i="1"/>
  <c r="AF140" i="1"/>
  <c r="AF243" i="1"/>
  <c r="AF236" i="1"/>
  <c r="AF359" i="1"/>
  <c r="AF318" i="1"/>
  <c r="AF22" i="1"/>
  <c r="AF83" i="1"/>
  <c r="AF265" i="1"/>
  <c r="AF135" i="1"/>
  <c r="AF7" i="1"/>
  <c r="AF176" i="1"/>
  <c r="AF282" i="1"/>
  <c r="AF91" i="1"/>
  <c r="AF290" i="1"/>
  <c r="AF262" i="1"/>
  <c r="AF250" i="1"/>
  <c r="AF235" i="1"/>
  <c r="AF101" i="1"/>
  <c r="AF93" i="1"/>
  <c r="AF183" i="1"/>
  <c r="AF357" i="1"/>
  <c r="AF330" i="1"/>
  <c r="AF24" i="1"/>
  <c r="AF16" i="1"/>
  <c r="AF143" i="1"/>
  <c r="AF307" i="1"/>
  <c r="AF139" i="1"/>
  <c r="AF348" i="1"/>
  <c r="AF196" i="1"/>
  <c r="AF340" i="1"/>
  <c r="AF147" i="1"/>
  <c r="AF271" i="1"/>
  <c r="AF255" i="1"/>
  <c r="AF177" i="1"/>
  <c r="AF344" i="1"/>
  <c r="AF201" i="1"/>
  <c r="AF305" i="1"/>
  <c r="AF116" i="1"/>
  <c r="AF362" i="1"/>
  <c r="AF367" i="1"/>
  <c r="AF10" i="1"/>
  <c r="AF193" i="1"/>
  <c r="AF75" i="1"/>
  <c r="AF163" i="1"/>
  <c r="AF210" i="1"/>
  <c r="AF212" i="1"/>
  <c r="AF278" i="1"/>
  <c r="AF283" i="1"/>
  <c r="AF223" i="1"/>
  <c r="AF227" i="1"/>
  <c r="AF221" i="1"/>
  <c r="AF276" i="1"/>
  <c r="AF218" i="1"/>
  <c r="AF211" i="1"/>
  <c r="AF208" i="1"/>
  <c r="AF267" i="1"/>
  <c r="AF233" i="1"/>
  <c r="AF226" i="1"/>
  <c r="AF219" i="1"/>
  <c r="AF207" i="1"/>
  <c r="AF205" i="1"/>
  <c r="AF273" i="1"/>
  <c r="AF293" i="1"/>
  <c r="AF270" i="1"/>
  <c r="AF214" i="1"/>
  <c r="AF230" i="1"/>
  <c r="AF220" i="1"/>
  <c r="AF216" i="1"/>
  <c r="AF284" i="1"/>
  <c r="AF277" i="1"/>
  <c r="AF209" i="1"/>
  <c r="AF269" i="1"/>
  <c r="AF213" i="1"/>
  <c r="AF234" i="1"/>
  <c r="AF231" i="1"/>
  <c r="AF224" i="1"/>
  <c r="AF228" i="1"/>
  <c r="AF206" i="1"/>
  <c r="AF225" i="1"/>
  <c r="AF268" i="1"/>
  <c r="AF295" i="1"/>
  <c r="AF285" i="1"/>
  <c r="AF294" i="1"/>
  <c r="AF275" i="1"/>
  <c r="AF217" i="1"/>
  <c r="AF222" i="1"/>
  <c r="AF215" i="1"/>
  <c r="AF232" i="1"/>
  <c r="AF229" i="1"/>
  <c r="AF274" i="1"/>
  <c r="AF280" i="1"/>
  <c r="AF279" i="1"/>
  <c r="AF85" i="1"/>
  <c r="AF39" i="1"/>
  <c r="AF92" i="1"/>
  <c r="AF300" i="1"/>
  <c r="AF338" i="1"/>
  <c r="AF167" i="1"/>
  <c r="AF186" i="1"/>
  <c r="AF303" i="1"/>
  <c r="AF191" i="1"/>
  <c r="AF297" i="1"/>
  <c r="AF298" i="1"/>
  <c r="AF142" i="1"/>
  <c r="AF199" i="1"/>
  <c r="AF301" i="1"/>
  <c r="AF302" i="1"/>
  <c r="AF146" i="1"/>
  <c r="AF352" i="1"/>
  <c r="AF195" i="1"/>
  <c r="AF203" i="1"/>
  <c r="AF299" i="1"/>
  <c r="AF296" i="1"/>
  <c r="AF337" i="1"/>
  <c r="AF32" i="1"/>
  <c r="AF45" i="1"/>
  <c r="AF100" i="1"/>
  <c r="AF198" i="1"/>
  <c r="AF202" i="1"/>
  <c r="AF194" i="1"/>
  <c r="AF6" i="1"/>
  <c r="AF188" i="1"/>
  <c r="AF104" i="1"/>
  <c r="AF106" i="1"/>
  <c r="AF200" i="1"/>
  <c r="AF197" i="1"/>
  <c r="AF166" i="1"/>
  <c r="AF118" i="1"/>
  <c r="AF171" i="1"/>
  <c r="AF189" i="1"/>
  <c r="AF190" i="1"/>
  <c r="AF96" i="1"/>
  <c r="Q38" i="18"/>
  <c r="Q52" i="18"/>
  <c r="AG3" i="1"/>
  <c r="S188" i="18" l="1"/>
  <c r="S192" i="18"/>
  <c r="S190" i="18"/>
  <c r="R193" i="18"/>
  <c r="S185" i="18"/>
  <c r="S186" i="18"/>
  <c r="S187" i="18"/>
  <c r="S191" i="18"/>
  <c r="S47" i="18"/>
  <c r="S173" i="18"/>
  <c r="S171" i="18"/>
  <c r="S172" i="18"/>
  <c r="S177" i="18"/>
  <c r="S174" i="18"/>
  <c r="S176" i="18"/>
  <c r="S178" i="18"/>
  <c r="S175" i="18"/>
  <c r="R179" i="18"/>
  <c r="S45" i="18"/>
  <c r="S158" i="18"/>
  <c r="AG858" i="1"/>
  <c r="AG859" i="1"/>
  <c r="AG862" i="1"/>
  <c r="AG914" i="1"/>
  <c r="AG915" i="1"/>
  <c r="AG918" i="1"/>
  <c r="AG847" i="1"/>
  <c r="AG824" i="1"/>
  <c r="AG840" i="1"/>
  <c r="AG826" i="1"/>
  <c r="AG846" i="1"/>
  <c r="AG861" i="1"/>
  <c r="AG855" i="1"/>
  <c r="AG830" i="1"/>
  <c r="AG863" i="1"/>
  <c r="AG835" i="1"/>
  <c r="AG820" i="1"/>
  <c r="AG807" i="1"/>
  <c r="AG822" i="1"/>
  <c r="AG842" i="1"/>
  <c r="AG836" i="1"/>
  <c r="AG831" i="1"/>
  <c r="AG818" i="1"/>
  <c r="AG891" i="1"/>
  <c r="AG851" i="1"/>
  <c r="AG825" i="1"/>
  <c r="AG823" i="1"/>
  <c r="AG857" i="1"/>
  <c r="AG850" i="1"/>
  <c r="AG816" i="1"/>
  <c r="AG916" i="1"/>
  <c r="AG875" i="1"/>
  <c r="AG883" i="1"/>
  <c r="AG867" i="1"/>
  <c r="AG852" i="1"/>
  <c r="AG865" i="1"/>
  <c r="AG843" i="1"/>
  <c r="AG841" i="1"/>
  <c r="AG903" i="1"/>
  <c r="AG839" i="1"/>
  <c r="AG895" i="1"/>
  <c r="AG890" i="1"/>
  <c r="AG871" i="1"/>
  <c r="AG860" i="1"/>
  <c r="AG917" i="1"/>
  <c r="AG911" i="1"/>
  <c r="AG885" i="1"/>
  <c r="AG908" i="1"/>
  <c r="AG892" i="1"/>
  <c r="AG878" i="1"/>
  <c r="AG828" i="1"/>
  <c r="AG873" i="1"/>
  <c r="AG853" i="1"/>
  <c r="AG827" i="1"/>
  <c r="AG901" i="1"/>
  <c r="AG856" i="1"/>
  <c r="AG844" i="1"/>
  <c r="AG904" i="1"/>
  <c r="AG886" i="1"/>
  <c r="AG902" i="1"/>
  <c r="AG888" i="1"/>
  <c r="AG872" i="1"/>
  <c r="AG848" i="1"/>
  <c r="AG817" i="1"/>
  <c r="AG808" i="1"/>
  <c r="AG815" i="1"/>
  <c r="AG809" i="1"/>
  <c r="AG905" i="1"/>
  <c r="AG912" i="1"/>
  <c r="AG889" i="1"/>
  <c r="AG866" i="1"/>
  <c r="AG832" i="1"/>
  <c r="AG898" i="1"/>
  <c r="AG884" i="1"/>
  <c r="AG868" i="1"/>
  <c r="AG845" i="1"/>
  <c r="AG833" i="1"/>
  <c r="AG813" i="1"/>
  <c r="AG877" i="1"/>
  <c r="AG906" i="1"/>
  <c r="AG876" i="1"/>
  <c r="AG909" i="1"/>
  <c r="AG893" i="1"/>
  <c r="AG887" i="1"/>
  <c r="AG879" i="1"/>
  <c r="AG913" i="1"/>
  <c r="AG907" i="1"/>
  <c r="AG896" i="1"/>
  <c r="AG870" i="1"/>
  <c r="AG849" i="1"/>
  <c r="AG869" i="1"/>
  <c r="AG838" i="1"/>
  <c r="AG910" i="1"/>
  <c r="AG894" i="1"/>
  <c r="T189" i="18" s="1"/>
  <c r="AG880" i="1"/>
  <c r="AG864" i="1"/>
  <c r="AG854" i="1"/>
  <c r="AG834" i="1"/>
  <c r="AG821" i="1"/>
  <c r="AG814" i="1"/>
  <c r="AG897" i="1"/>
  <c r="AG899" i="1"/>
  <c r="AG900" i="1"/>
  <c r="AG882" i="1"/>
  <c r="AG874" i="1"/>
  <c r="AG881" i="1"/>
  <c r="AG829" i="1"/>
  <c r="AG810" i="1"/>
  <c r="AG819" i="1"/>
  <c r="AG811" i="1"/>
  <c r="AG812" i="1"/>
  <c r="AG837" i="1"/>
  <c r="S161" i="18"/>
  <c r="R165" i="18"/>
  <c r="S157" i="18"/>
  <c r="S160" i="18"/>
  <c r="S164" i="18"/>
  <c r="S159" i="18"/>
  <c r="S162" i="18"/>
  <c r="S163" i="18"/>
  <c r="S44" i="18"/>
  <c r="S144" i="18"/>
  <c r="S122" i="18"/>
  <c r="S135" i="18"/>
  <c r="S148" i="18"/>
  <c r="R137" i="18"/>
  <c r="R124" i="18"/>
  <c r="S118" i="18"/>
  <c r="S121" i="18"/>
  <c r="S150" i="18"/>
  <c r="S131" i="18"/>
  <c r="S145" i="18"/>
  <c r="S119" i="18"/>
  <c r="S120" i="18"/>
  <c r="S116" i="18"/>
  <c r="S134" i="18"/>
  <c r="S149" i="18"/>
  <c r="S147" i="18"/>
  <c r="S123" i="18"/>
  <c r="S132" i="18"/>
  <c r="S136" i="18"/>
  <c r="S129" i="18"/>
  <c r="R151" i="18"/>
  <c r="S143" i="18"/>
  <c r="S146" i="18"/>
  <c r="S50" i="18"/>
  <c r="S46" i="18"/>
  <c r="S49" i="18"/>
  <c r="AG804" i="1"/>
  <c r="AG800" i="1"/>
  <c r="AG796" i="1"/>
  <c r="AG792" i="1"/>
  <c r="AG788" i="1"/>
  <c r="AG784" i="1"/>
  <c r="AG780" i="1"/>
  <c r="AG776" i="1"/>
  <c r="AG772" i="1"/>
  <c r="AG768" i="1"/>
  <c r="AG764" i="1"/>
  <c r="AG760" i="1"/>
  <c r="AG756" i="1"/>
  <c r="AG744" i="1"/>
  <c r="AG736" i="1"/>
  <c r="AG732" i="1"/>
  <c r="AG728" i="1"/>
  <c r="AG724" i="1"/>
  <c r="AG720" i="1"/>
  <c r="AG716" i="1"/>
  <c r="AG748" i="1"/>
  <c r="AG708" i="1"/>
  <c r="AG712" i="1"/>
  <c r="AG752" i="1"/>
  <c r="AG688" i="1"/>
  <c r="AG674" i="1"/>
  <c r="AG658" i="1"/>
  <c r="AG642" i="1"/>
  <c r="AG630" i="1"/>
  <c r="AG626" i="1"/>
  <c r="AG614" i="1"/>
  <c r="AG602" i="1"/>
  <c r="AG598" i="1"/>
  <c r="AG594" i="1"/>
  <c r="AG590" i="1"/>
  <c r="AG586" i="1"/>
  <c r="AG740" i="1"/>
  <c r="AG692" i="1"/>
  <c r="AG678" i="1"/>
  <c r="AG662" i="1"/>
  <c r="AG654" i="1"/>
  <c r="AG646" i="1"/>
  <c r="AG622" i="1"/>
  <c r="AG606" i="1"/>
  <c r="AG704" i="1"/>
  <c r="AG700" i="1"/>
  <c r="AG684" i="1"/>
  <c r="AG670" i="1"/>
  <c r="AG666" i="1"/>
  <c r="AG650" i="1"/>
  <c r="AG638" i="1"/>
  <c r="AG534" i="1"/>
  <c r="AG530" i="1"/>
  <c r="AG696" i="1"/>
  <c r="AG681" i="1"/>
  <c r="AG618" i="1"/>
  <c r="AG574" i="1"/>
  <c r="AG558" i="1"/>
  <c r="AG554" i="1"/>
  <c r="AG526" i="1"/>
  <c r="AG522" i="1"/>
  <c r="AG803" i="1"/>
  <c r="AG791" i="1"/>
  <c r="AG566" i="1"/>
  <c r="AG538" i="1"/>
  <c r="AG529" i="1"/>
  <c r="AG806" i="1"/>
  <c r="AG802" i="1"/>
  <c r="AG798" i="1"/>
  <c r="AG794" i="1"/>
  <c r="AG790" i="1"/>
  <c r="AG786" i="1"/>
  <c r="AG782" i="1"/>
  <c r="AG778" i="1"/>
  <c r="AG774" i="1"/>
  <c r="AG770" i="1"/>
  <c r="AG766" i="1"/>
  <c r="AG762" i="1"/>
  <c r="AG750" i="1"/>
  <c r="AG738" i="1"/>
  <c r="AG730" i="1"/>
  <c r="AG722" i="1"/>
  <c r="AG714" i="1"/>
  <c r="AG706" i="1"/>
  <c r="AG610" i="1"/>
  <c r="AG582" i="1"/>
  <c r="AG550" i="1"/>
  <c r="AG546" i="1"/>
  <c r="AG518" i="1"/>
  <c r="AG510" i="1"/>
  <c r="AG779" i="1"/>
  <c r="T161" i="18" s="1"/>
  <c r="AG767" i="1"/>
  <c r="AG755" i="1"/>
  <c r="AG743" i="1"/>
  <c r="AG661" i="1"/>
  <c r="AG649" i="1"/>
  <c r="AG641" i="1"/>
  <c r="AG617" i="1"/>
  <c r="AG605" i="1"/>
  <c r="AG561" i="1"/>
  <c r="AG746" i="1"/>
  <c r="AG734" i="1"/>
  <c r="AG726" i="1"/>
  <c r="AG718" i="1"/>
  <c r="AG710" i="1"/>
  <c r="AG702" i="1"/>
  <c r="AG570" i="1"/>
  <c r="AG731" i="1"/>
  <c r="AG691" i="1"/>
  <c r="AG629" i="1"/>
  <c r="AG572" i="1"/>
  <c r="AG711" i="1"/>
  <c r="AG581" i="1"/>
  <c r="AG537" i="1"/>
  <c r="AG517" i="1"/>
  <c r="AG754" i="1"/>
  <c r="AG668" i="1"/>
  <c r="AG576" i="1"/>
  <c r="AG634" i="1"/>
  <c r="AG562" i="1"/>
  <c r="AG542" i="1"/>
  <c r="AG694" i="1"/>
  <c r="AG578" i="1"/>
  <c r="AG673" i="1"/>
  <c r="AG593" i="1"/>
  <c r="AG573" i="1"/>
  <c r="AG549" i="1"/>
  <c r="AG758" i="1"/>
  <c r="AG690" i="1"/>
  <c r="AG676" i="1"/>
  <c r="AG660" i="1"/>
  <c r="AG652" i="1"/>
  <c r="AG644" i="1"/>
  <c r="AG632" i="1"/>
  <c r="AG620" i="1"/>
  <c r="AG612" i="1"/>
  <c r="AG604" i="1"/>
  <c r="AG556" i="1"/>
  <c r="AG514" i="1"/>
  <c r="AG703" i="1"/>
  <c r="AG656" i="1"/>
  <c r="AG648" i="1"/>
  <c r="AG640" i="1"/>
  <c r="AG628" i="1"/>
  <c r="AG580" i="1"/>
  <c r="AG536" i="1"/>
  <c r="AG532" i="1"/>
  <c r="AG528" i="1"/>
  <c r="AG520" i="1"/>
  <c r="AG516" i="1"/>
  <c r="AG512" i="1"/>
  <c r="AG735" i="1"/>
  <c r="AG727" i="1"/>
  <c r="AG633" i="1"/>
  <c r="AG601" i="1"/>
  <c r="AG597" i="1"/>
  <c r="AG589" i="1"/>
  <c r="AG585" i="1"/>
  <c r="AG569" i="1"/>
  <c r="AG565" i="1"/>
  <c r="AG513" i="1"/>
  <c r="AG805" i="1"/>
  <c r="AG801" i="1"/>
  <c r="AG797" i="1"/>
  <c r="AG793" i="1"/>
  <c r="AG789" i="1"/>
  <c r="AG785" i="1"/>
  <c r="AG781" i="1"/>
  <c r="AG777" i="1"/>
  <c r="AG773" i="1"/>
  <c r="AG769" i="1"/>
  <c r="AG765" i="1"/>
  <c r="AG761" i="1"/>
  <c r="AG737" i="1"/>
  <c r="AG733" i="1"/>
  <c r="AG729" i="1"/>
  <c r="AG725" i="1"/>
  <c r="AG721" i="1"/>
  <c r="AG717" i="1"/>
  <c r="AG713" i="1"/>
  <c r="AG709" i="1"/>
  <c r="AG705" i="1"/>
  <c r="AG627" i="1"/>
  <c r="AG599" i="1"/>
  <c r="AG595" i="1"/>
  <c r="AG591" i="1"/>
  <c r="AG587" i="1"/>
  <c r="AG571" i="1"/>
  <c r="AG567" i="1"/>
  <c r="AG563" i="1"/>
  <c r="AG683" i="1"/>
  <c r="AG698" i="1"/>
  <c r="AG664" i="1"/>
  <c r="AG636" i="1"/>
  <c r="AG608" i="1"/>
  <c r="AG600" i="1"/>
  <c r="AG596" i="1"/>
  <c r="AG592" i="1"/>
  <c r="AG588" i="1"/>
  <c r="AG584" i="1"/>
  <c r="AG568" i="1"/>
  <c r="AG564" i="1"/>
  <c r="AG557" i="1"/>
  <c r="AG545" i="1"/>
  <c r="AG701" i="1"/>
  <c r="AG639" i="1"/>
  <c r="AG635" i="1"/>
  <c r="AG631" i="1"/>
  <c r="AG603" i="1"/>
  <c r="AG624" i="1"/>
  <c r="AG552" i="1"/>
  <c r="AG787" i="1"/>
  <c r="AG763" i="1"/>
  <c r="AG751" i="1"/>
  <c r="AG695" i="1"/>
  <c r="AG669" i="1"/>
  <c r="AG665" i="1"/>
  <c r="AG645" i="1"/>
  <c r="AG637" i="1"/>
  <c r="AG577" i="1"/>
  <c r="AG685" i="1"/>
  <c r="AG671" i="1"/>
  <c r="AG667" i="1"/>
  <c r="AG651" i="1"/>
  <c r="AG619" i="1"/>
  <c r="AG560" i="1"/>
  <c r="AG524" i="1"/>
  <c r="AG799" i="1"/>
  <c r="AG759" i="1"/>
  <c r="AG680" i="1"/>
  <c r="AG653" i="1"/>
  <c r="AG541" i="1"/>
  <c r="AG533" i="1"/>
  <c r="AG679" i="1"/>
  <c r="AG643" i="1"/>
  <c r="AG611" i="1"/>
  <c r="AG583" i="1"/>
  <c r="AG539" i="1"/>
  <c r="AG531" i="1"/>
  <c r="AG719" i="1"/>
  <c r="AG672" i="1"/>
  <c r="AG540" i="1"/>
  <c r="AG783" i="1"/>
  <c r="AG723" i="1"/>
  <c r="AG707" i="1"/>
  <c r="AG525" i="1"/>
  <c r="AG686" i="1"/>
  <c r="AG682" i="1"/>
  <c r="AG616" i="1"/>
  <c r="AG548" i="1"/>
  <c r="AG544" i="1"/>
  <c r="AG795" i="1"/>
  <c r="AG771" i="1"/>
  <c r="AG739" i="1"/>
  <c r="AG715" i="1"/>
  <c r="AG699" i="1"/>
  <c r="AG677" i="1"/>
  <c r="AG621" i="1"/>
  <c r="AG609" i="1"/>
  <c r="AG753" i="1"/>
  <c r="AG745" i="1"/>
  <c r="AG689" i="1"/>
  <c r="AG675" i="1"/>
  <c r="AG655" i="1"/>
  <c r="AG623" i="1"/>
  <c r="AG607" i="1"/>
  <c r="AG579" i="1"/>
  <c r="AG559" i="1"/>
  <c r="AG775" i="1"/>
  <c r="AG747" i="1"/>
  <c r="AG625" i="1"/>
  <c r="AG553" i="1"/>
  <c r="AG521" i="1"/>
  <c r="AG693" i="1"/>
  <c r="AG659" i="1"/>
  <c r="AG547" i="1"/>
  <c r="AG543" i="1"/>
  <c r="AG535" i="1"/>
  <c r="AG527" i="1"/>
  <c r="AG523" i="1"/>
  <c r="AG742" i="1"/>
  <c r="AG687" i="1"/>
  <c r="AG657" i="1"/>
  <c r="AG613" i="1"/>
  <c r="AG663" i="1"/>
  <c r="AG551" i="1"/>
  <c r="AG519" i="1"/>
  <c r="AG749" i="1"/>
  <c r="AG575" i="1"/>
  <c r="AG515" i="1"/>
  <c r="AG757" i="1"/>
  <c r="AG741" i="1"/>
  <c r="AG697" i="1"/>
  <c r="AG511" i="1"/>
  <c r="AG647" i="1"/>
  <c r="AG615" i="1"/>
  <c r="AG555" i="1"/>
  <c r="R14" i="18"/>
  <c r="S105" i="18"/>
  <c r="S22" i="18"/>
  <c r="S20" i="18"/>
  <c r="S21" i="18"/>
  <c r="S13" i="18"/>
  <c r="R23" i="18"/>
  <c r="S6" i="18"/>
  <c r="S43" i="18"/>
  <c r="AG170" i="1"/>
  <c r="AG485" i="1"/>
  <c r="AG481" i="1"/>
  <c r="AG477" i="1"/>
  <c r="AG473" i="1"/>
  <c r="AG509" i="1"/>
  <c r="AG505" i="1"/>
  <c r="AG501" i="1"/>
  <c r="AG497" i="1"/>
  <c r="AG493" i="1"/>
  <c r="AG489" i="1"/>
  <c r="AG433" i="1"/>
  <c r="AG469" i="1"/>
  <c r="AG461" i="1"/>
  <c r="AG453" i="1"/>
  <c r="AG445" i="1"/>
  <c r="AG441" i="1"/>
  <c r="AG484" i="1"/>
  <c r="AG480" i="1"/>
  <c r="AG476" i="1"/>
  <c r="AG465" i="1"/>
  <c r="AG457" i="1"/>
  <c r="AG449" i="1"/>
  <c r="AG437" i="1"/>
  <c r="AG488" i="1"/>
  <c r="AG429" i="1"/>
  <c r="AG504" i="1"/>
  <c r="AG496" i="1"/>
  <c r="AG444" i="1"/>
  <c r="AG440" i="1"/>
  <c r="AG425" i="1"/>
  <c r="AG508" i="1"/>
  <c r="AG500" i="1"/>
  <c r="AG492" i="1"/>
  <c r="AG468" i="1"/>
  <c r="AG464" i="1"/>
  <c r="AG460" i="1"/>
  <c r="AG456" i="1"/>
  <c r="AG452" i="1"/>
  <c r="AG448" i="1"/>
  <c r="AG432" i="1"/>
  <c r="AG507" i="1"/>
  <c r="AG503" i="1"/>
  <c r="AG499" i="1"/>
  <c r="AG495" i="1"/>
  <c r="AG491" i="1"/>
  <c r="AG487" i="1"/>
  <c r="AG483" i="1"/>
  <c r="AG479" i="1"/>
  <c r="AG475" i="1"/>
  <c r="AG471" i="1"/>
  <c r="AG472" i="1"/>
  <c r="AG467" i="1"/>
  <c r="AG463" i="1"/>
  <c r="AG459" i="1"/>
  <c r="AG455" i="1"/>
  <c r="AG428" i="1"/>
  <c r="AG443" i="1"/>
  <c r="AG486" i="1"/>
  <c r="AG482" i="1"/>
  <c r="AG478" i="1"/>
  <c r="AG474" i="1"/>
  <c r="AG446" i="1"/>
  <c r="AG442" i="1"/>
  <c r="AG370" i="1"/>
  <c r="AG74" i="1"/>
  <c r="AG451" i="1"/>
  <c r="AG447" i="1"/>
  <c r="AG435" i="1"/>
  <c r="AG427" i="1"/>
  <c r="AG439" i="1"/>
  <c r="AG431" i="1"/>
  <c r="AG470" i="1"/>
  <c r="AG466" i="1"/>
  <c r="AG462" i="1"/>
  <c r="AG458" i="1"/>
  <c r="AG454" i="1"/>
  <c r="AG450" i="1"/>
  <c r="AG71" i="1"/>
  <c r="AG506" i="1"/>
  <c r="AG490" i="1"/>
  <c r="AG434" i="1"/>
  <c r="AG383" i="1"/>
  <c r="AG381" i="1"/>
  <c r="AG168" i="1"/>
  <c r="AG502" i="1"/>
  <c r="AG430" i="1"/>
  <c r="AG372" i="1"/>
  <c r="AG373" i="1"/>
  <c r="AG386" i="1"/>
  <c r="AG379" i="1"/>
  <c r="AG494" i="1"/>
  <c r="AG438" i="1"/>
  <c r="AG371" i="1"/>
  <c r="AG417" i="1"/>
  <c r="AG420" i="1"/>
  <c r="AG419" i="1"/>
  <c r="T117" i="18" s="1"/>
  <c r="AG418" i="1"/>
  <c r="AG416" i="1"/>
  <c r="AG415" i="1"/>
  <c r="AG382" i="1"/>
  <c r="AG384" i="1"/>
  <c r="AG76" i="1"/>
  <c r="AG423" i="1"/>
  <c r="AG162" i="1"/>
  <c r="AG165" i="1"/>
  <c r="AG426" i="1"/>
  <c r="AG79" i="1"/>
  <c r="AG77" i="1"/>
  <c r="AG424" i="1"/>
  <c r="AG436" i="1"/>
  <c r="AG185" i="1"/>
  <c r="AG70" i="1"/>
  <c r="AG380" i="1"/>
  <c r="AG73" i="1"/>
  <c r="AG159" i="1"/>
  <c r="AG498" i="1"/>
  <c r="AG422" i="1"/>
  <c r="AG150" i="1"/>
  <c r="AG387" i="1"/>
  <c r="AG396" i="1"/>
  <c r="AG84" i="1"/>
  <c r="AG404" i="1"/>
  <c r="AG410" i="1"/>
  <c r="AG378" i="1"/>
  <c r="AG413" i="1"/>
  <c r="AG392" i="1"/>
  <c r="AG375" i="1"/>
  <c r="AG388" i="1"/>
  <c r="AG414" i="1"/>
  <c r="AG395" i="1"/>
  <c r="AG400" i="1"/>
  <c r="AG376" i="1"/>
  <c r="AG403" i="1"/>
  <c r="AG405" i="1"/>
  <c r="AG401" i="1"/>
  <c r="AG88" i="1"/>
  <c r="AG394" i="1"/>
  <c r="AG397" i="1"/>
  <c r="AG399" i="1"/>
  <c r="AG390" i="1"/>
  <c r="AG385" i="1"/>
  <c r="AG389" i="1"/>
  <c r="AG393" i="1"/>
  <c r="AG187" i="1"/>
  <c r="AG86" i="1"/>
  <c r="AG82" i="1"/>
  <c r="AG421" i="1"/>
  <c r="AG374" i="1"/>
  <c r="AG411" i="1"/>
  <c r="AG408" i="1"/>
  <c r="AG377" i="1"/>
  <c r="AG409" i="1"/>
  <c r="AG406" i="1"/>
  <c r="AG391" i="1"/>
  <c r="AG412" i="1"/>
  <c r="AG398" i="1"/>
  <c r="AG402" i="1"/>
  <c r="AG407" i="1"/>
  <c r="AG80" i="1"/>
  <c r="S37" i="18"/>
  <c r="S48" i="18"/>
  <c r="S36" i="18"/>
  <c r="S9" i="18"/>
  <c r="S11" i="18"/>
  <c r="S5" i="18"/>
  <c r="S8" i="18"/>
  <c r="S7" i="18"/>
  <c r="S12" i="18"/>
  <c r="S10" i="18"/>
  <c r="S93" i="18"/>
  <c r="S97" i="18"/>
  <c r="S109" i="18"/>
  <c r="S108" i="18"/>
  <c r="S95" i="18"/>
  <c r="S110" i="18"/>
  <c r="S111" i="18"/>
  <c r="R100" i="18"/>
  <c r="S96" i="18"/>
  <c r="S99" i="18"/>
  <c r="S94" i="18"/>
  <c r="S92" i="18"/>
  <c r="S106" i="18"/>
  <c r="S104" i="18"/>
  <c r="S98" i="18"/>
  <c r="S107" i="18"/>
  <c r="R112" i="18"/>
  <c r="AG68" i="1"/>
  <c r="AG64" i="1"/>
  <c r="AG65" i="1"/>
  <c r="AG67" i="1"/>
  <c r="AG63" i="1"/>
  <c r="AG59" i="1"/>
  <c r="AG58" i="1"/>
  <c r="AG61" i="1"/>
  <c r="AG53" i="1"/>
  <c r="AG56" i="1"/>
  <c r="AG54" i="1"/>
  <c r="AG52" i="1"/>
  <c r="AG55" i="1"/>
  <c r="AG60" i="1"/>
  <c r="AG47" i="1"/>
  <c r="AG48" i="1"/>
  <c r="AG46" i="1"/>
  <c r="AG50" i="1"/>
  <c r="AG49" i="1"/>
  <c r="AG40" i="1"/>
  <c r="AG36" i="1"/>
  <c r="AG35" i="1"/>
  <c r="AG43" i="1"/>
  <c r="AG41" i="1"/>
  <c r="AG38" i="1"/>
  <c r="AG42" i="1"/>
  <c r="AG37" i="1"/>
  <c r="AG34" i="1"/>
  <c r="AG44" i="1"/>
  <c r="AG33" i="1"/>
  <c r="AG335" i="1"/>
  <c r="AG66" i="1"/>
  <c r="AG57" i="1"/>
  <c r="AG51" i="1"/>
  <c r="AG62" i="1"/>
  <c r="AG319" i="1"/>
  <c r="AG15" i="1"/>
  <c r="AG184" i="1"/>
  <c r="AG172" i="1"/>
  <c r="AG356" i="1"/>
  <c r="AG27" i="1"/>
  <c r="AG155" i="1"/>
  <c r="AG69" i="1"/>
  <c r="AG347" i="1"/>
  <c r="AG263" i="1"/>
  <c r="AG251" i="1"/>
  <c r="AG115" i="1"/>
  <c r="AG99" i="1"/>
  <c r="AG309" i="1"/>
  <c r="AG308" i="1"/>
  <c r="AG120" i="1"/>
  <c r="AG111" i="1"/>
  <c r="AG107" i="1"/>
  <c r="AG363" i="1"/>
  <c r="AG138" i="1"/>
  <c r="AG355" i="1"/>
  <c r="AG87" i="1"/>
  <c r="AG306" i="1"/>
  <c r="AG289" i="1"/>
  <c r="AG258" i="1"/>
  <c r="AG246" i="1"/>
  <c r="AG239" i="1"/>
  <c r="AG98" i="1"/>
  <c r="AG333" i="1"/>
  <c r="AG322" i="1"/>
  <c r="AG14" i="1"/>
  <c r="AG179" i="1"/>
  <c r="AG164" i="1"/>
  <c r="AG149" i="1"/>
  <c r="AG133" i="1"/>
  <c r="AG123" i="1"/>
  <c r="AG127" i="1"/>
  <c r="AG119" i="1"/>
  <c r="AG114" i="1"/>
  <c r="AG110" i="1"/>
  <c r="AG346" i="1"/>
  <c r="AG90" i="1"/>
  <c r="AG29" i="1"/>
  <c r="AG21" i="1"/>
  <c r="AG89" i="1"/>
  <c r="AG342" i="1"/>
  <c r="AG102" i="1"/>
  <c r="AG94" i="1"/>
  <c r="AG366" i="1"/>
  <c r="AG358" i="1"/>
  <c r="AG354" i="1"/>
  <c r="AG341" i="1"/>
  <c r="AG157" i="1"/>
  <c r="AG153" i="1"/>
  <c r="AG148" i="1"/>
  <c r="AG144" i="1"/>
  <c r="AG292" i="1"/>
  <c r="AG310" i="1"/>
  <c r="AG26" i="1"/>
  <c r="AG332" i="1"/>
  <c r="AG324" i="1"/>
  <c r="AG9" i="1"/>
  <c r="AG5" i="1"/>
  <c r="AG174" i="1"/>
  <c r="AG349" i="1"/>
  <c r="AG345" i="1"/>
  <c r="AG331" i="1"/>
  <c r="AG125" i="1"/>
  <c r="AG23" i="1"/>
  <c r="AG19" i="1"/>
  <c r="AG11" i="1"/>
  <c r="AG180" i="1"/>
  <c r="AG176" i="1"/>
  <c r="AG350" i="1"/>
  <c r="AG321" i="1"/>
  <c r="AG169" i="1"/>
  <c r="AG281" i="1"/>
  <c r="AG140" i="1"/>
  <c r="AG136" i="1"/>
  <c r="AG132" i="1"/>
  <c r="AG128" i="1"/>
  <c r="AG122" i="1"/>
  <c r="AG117" i="1"/>
  <c r="AG109" i="1"/>
  <c r="AG105" i="1"/>
  <c r="AG266" i="1"/>
  <c r="AG253" i="1"/>
  <c r="AG113" i="1"/>
  <c r="AG31" i="1"/>
  <c r="AG7" i="1"/>
  <c r="AG124" i="1"/>
  <c r="AG25" i="1"/>
  <c r="AG17" i="1"/>
  <c r="AG182" i="1"/>
  <c r="AG334" i="1"/>
  <c r="AG81" i="1"/>
  <c r="AG311" i="1"/>
  <c r="AG247" i="1"/>
  <c r="AG95" i="1"/>
  <c r="AG318" i="1"/>
  <c r="AG78" i="1"/>
  <c r="AG204" i="1"/>
  <c r="AG8" i="1"/>
  <c r="AG139" i="1"/>
  <c r="AG135" i="1"/>
  <c r="AG131" i="1"/>
  <c r="AG317" i="1"/>
  <c r="AG261" i="1"/>
  <c r="AG238" i="1"/>
  <c r="AG339" i="1"/>
  <c r="AG160" i="1"/>
  <c r="AG286" i="1"/>
  <c r="AG134" i="1"/>
  <c r="AG328" i="1"/>
  <c r="AG13" i="1"/>
  <c r="AG257" i="1"/>
  <c r="AG368" i="1"/>
  <c r="AG364" i="1"/>
  <c r="AG360" i="1"/>
  <c r="AG323" i="1"/>
  <c r="AG313" i="1"/>
  <c r="AG255" i="1"/>
  <c r="AG243" i="1"/>
  <c r="AG103" i="1"/>
  <c r="AG91" i="1"/>
  <c r="AG312" i="1"/>
  <c r="AG141" i="1"/>
  <c r="AG242" i="1"/>
  <c r="AG336" i="1"/>
  <c r="AG320" i="1"/>
  <c r="AG72" i="1"/>
  <c r="AG16" i="1"/>
  <c r="AG181" i="1"/>
  <c r="AG147" i="1"/>
  <c r="AG291" i="1"/>
  <c r="AG307" i="1"/>
  <c r="AG192" i="1"/>
  <c r="AG178" i="1"/>
  <c r="AG314" i="1"/>
  <c r="AG326" i="1"/>
  <c r="AG236" i="1"/>
  <c r="AG351" i="1"/>
  <c r="AG30" i="1"/>
  <c r="AG18" i="1"/>
  <c r="AG183" i="1"/>
  <c r="AG175" i="1"/>
  <c r="AG154" i="1"/>
  <c r="AG272" i="1"/>
  <c r="AG315" i="1"/>
  <c r="AG129" i="1"/>
  <c r="AG254" i="1"/>
  <c r="AG126" i="1"/>
  <c r="AG97" i="1"/>
  <c r="AG365" i="1"/>
  <c r="AG357" i="1"/>
  <c r="AG327" i="1"/>
  <c r="AG24" i="1"/>
  <c r="AG173" i="1"/>
  <c r="AG249" i="1"/>
  <c r="AG304" i="1"/>
  <c r="AG325" i="1"/>
  <c r="AG22" i="1"/>
  <c r="AG290" i="1"/>
  <c r="AG262" i="1"/>
  <c r="AG250" i="1"/>
  <c r="AG235" i="1"/>
  <c r="AG101" i="1"/>
  <c r="AG93" i="1"/>
  <c r="AG340" i="1"/>
  <c r="AG330" i="1"/>
  <c r="AG28" i="1"/>
  <c r="AG143" i="1"/>
  <c r="AG240" i="1"/>
  <c r="AG158" i="1"/>
  <c r="AG145" i="1"/>
  <c r="AG137" i="1"/>
  <c r="AG353" i="1"/>
  <c r="AG20" i="1"/>
  <c r="AG177" i="1"/>
  <c r="AG156" i="1"/>
  <c r="AG152" i="1"/>
  <c r="AG271" i="1"/>
  <c r="AG265" i="1"/>
  <c r="AG264" i="1"/>
  <c r="AG260" i="1"/>
  <c r="AG256" i="1"/>
  <c r="AG252" i="1"/>
  <c r="AG248" i="1"/>
  <c r="AG244" i="1"/>
  <c r="AG241" i="1"/>
  <c r="AG237" i="1"/>
  <c r="AG121" i="1"/>
  <c r="AG288" i="1"/>
  <c r="AG245" i="1"/>
  <c r="AG196" i="1"/>
  <c r="AG343" i="1"/>
  <c r="AG329" i="1"/>
  <c r="AG361" i="1"/>
  <c r="AG359" i="1"/>
  <c r="AG344" i="1"/>
  <c r="AG282" i="1"/>
  <c r="AG259" i="1"/>
  <c r="AG12" i="1"/>
  <c r="AG108" i="1"/>
  <c r="AG369" i="1"/>
  <c r="AG4" i="1"/>
  <c r="AG161" i="1"/>
  <c r="AG316" i="1"/>
  <c r="AG287" i="1"/>
  <c r="AG348" i="1"/>
  <c r="AG130" i="1"/>
  <c r="AG83" i="1"/>
  <c r="AG112" i="1"/>
  <c r="AG151" i="1"/>
  <c r="AG201" i="1"/>
  <c r="AG32" i="1"/>
  <c r="AG367" i="1"/>
  <c r="AG305" i="1"/>
  <c r="AG163" i="1"/>
  <c r="AG118" i="1"/>
  <c r="AG198" i="1"/>
  <c r="AG300" i="1"/>
  <c r="AG202" i="1"/>
  <c r="AG200" i="1"/>
  <c r="AG338" i="1"/>
  <c r="AG167" i="1"/>
  <c r="AG194" i="1"/>
  <c r="AG171" i="1"/>
  <c r="AG186" i="1"/>
  <c r="AG197" i="1"/>
  <c r="AG303" i="1"/>
  <c r="AG191" i="1"/>
  <c r="AG189" i="1"/>
  <c r="AG297" i="1"/>
  <c r="AG298" i="1"/>
  <c r="AG142" i="1"/>
  <c r="AG10" i="1"/>
  <c r="AG193" i="1"/>
  <c r="AG190" i="1"/>
  <c r="AG199" i="1"/>
  <c r="AG301" i="1"/>
  <c r="AG302" i="1"/>
  <c r="AG352" i="1"/>
  <c r="AG195" i="1"/>
  <c r="AG203" i="1"/>
  <c r="AG188" i="1"/>
  <c r="AG299" i="1"/>
  <c r="AG337" i="1"/>
  <c r="AG75" i="1"/>
  <c r="AG92" i="1"/>
  <c r="AG96" i="1"/>
  <c r="AG100" i="1"/>
  <c r="AG362" i="1"/>
  <c r="AG210" i="1"/>
  <c r="AG212" i="1"/>
  <c r="AG278" i="1"/>
  <c r="AG283" i="1"/>
  <c r="AG223" i="1"/>
  <c r="AG227" i="1"/>
  <c r="AG221" i="1"/>
  <c r="AG276" i="1"/>
  <c r="AG218" i="1"/>
  <c r="AG211" i="1"/>
  <c r="AG208" i="1"/>
  <c r="AG267" i="1"/>
  <c r="AG233" i="1"/>
  <c r="AG226" i="1"/>
  <c r="AG219" i="1"/>
  <c r="AG207" i="1"/>
  <c r="AG205" i="1"/>
  <c r="AG273" i="1"/>
  <c r="AG293" i="1"/>
  <c r="AG270" i="1"/>
  <c r="AG6" i="1"/>
  <c r="AG214" i="1"/>
  <c r="AG230" i="1"/>
  <c r="AG220" i="1"/>
  <c r="AG216" i="1"/>
  <c r="AG284" i="1"/>
  <c r="AG277" i="1"/>
  <c r="AG209" i="1"/>
  <c r="AG269" i="1"/>
  <c r="AG213" i="1"/>
  <c r="AG234" i="1"/>
  <c r="AG231" i="1"/>
  <c r="AG224" i="1"/>
  <c r="AG228" i="1"/>
  <c r="AG206" i="1"/>
  <c r="AG225" i="1"/>
  <c r="AG268" i="1"/>
  <c r="AG295" i="1"/>
  <c r="AG285" i="1"/>
  <c r="AG294" i="1"/>
  <c r="AG275" i="1"/>
  <c r="AG217" i="1"/>
  <c r="AG222" i="1"/>
  <c r="AG215" i="1"/>
  <c r="AG232" i="1"/>
  <c r="AG229" i="1"/>
  <c r="AG274" i="1"/>
  <c r="AG296" i="1"/>
  <c r="AG280" i="1"/>
  <c r="AG279" i="1"/>
  <c r="AG85" i="1"/>
  <c r="AG45" i="1"/>
  <c r="AG39" i="1"/>
  <c r="AG106" i="1"/>
  <c r="AG104" i="1"/>
  <c r="AG116" i="1"/>
  <c r="AG166" i="1"/>
  <c r="AG146" i="1"/>
  <c r="R52" i="18"/>
  <c r="R38" i="18"/>
  <c r="AH3" i="1"/>
  <c r="T185" i="18" l="1"/>
  <c r="T192" i="18"/>
  <c r="T191" i="18"/>
  <c r="T190" i="18"/>
  <c r="T188" i="18"/>
  <c r="T187" i="18"/>
  <c r="T186" i="18"/>
  <c r="S193" i="18"/>
  <c r="T47" i="18"/>
  <c r="T175" i="18"/>
  <c r="T172" i="18"/>
  <c r="S179" i="18"/>
  <c r="T178" i="18"/>
  <c r="T174" i="18"/>
  <c r="T171" i="18"/>
  <c r="T176" i="18"/>
  <c r="T173" i="18"/>
  <c r="T177" i="18"/>
  <c r="T45" i="18"/>
  <c r="AH810" i="1"/>
  <c r="AH880" i="1"/>
  <c r="AH855" i="1"/>
  <c r="AH877" i="1"/>
  <c r="AH881" i="1"/>
  <c r="AH888" i="1"/>
  <c r="AH872" i="1"/>
  <c r="AH906" i="1"/>
  <c r="AH822" i="1"/>
  <c r="AH894" i="1"/>
  <c r="U189" i="18" s="1"/>
  <c r="AH898" i="1"/>
  <c r="AH902" i="1"/>
  <c r="AH813" i="1"/>
  <c r="AH868" i="1"/>
  <c r="AH910" i="1"/>
  <c r="AH853" i="1"/>
  <c r="AH861" i="1"/>
  <c r="AH859" i="1"/>
  <c r="AH846" i="1"/>
  <c r="AH807" i="1"/>
  <c r="AH873" i="1"/>
  <c r="AH821" i="1"/>
  <c r="AH863" i="1"/>
  <c r="AH865" i="1"/>
  <c r="AH826" i="1"/>
  <c r="AH884" i="1"/>
  <c r="AH918" i="1"/>
  <c r="AH911" i="1"/>
  <c r="AH907" i="1"/>
  <c r="AH903" i="1"/>
  <c r="AH899" i="1"/>
  <c r="AH895" i="1"/>
  <c r="AH891" i="1"/>
  <c r="AH875" i="1"/>
  <c r="AH852" i="1"/>
  <c r="AH844" i="1"/>
  <c r="AH869" i="1"/>
  <c r="AH871" i="1"/>
  <c r="AH860" i="1"/>
  <c r="AH901" i="1"/>
  <c r="AH841" i="1"/>
  <c r="AH876" i="1"/>
  <c r="AH867" i="1"/>
  <c r="AH915" i="1"/>
  <c r="AH909" i="1"/>
  <c r="AH883" i="1"/>
  <c r="AH908" i="1"/>
  <c r="AH892" i="1"/>
  <c r="AH878" i="1"/>
  <c r="AH828" i="1"/>
  <c r="AH838" i="1"/>
  <c r="AH809" i="1"/>
  <c r="AH913" i="1"/>
  <c r="AH885" i="1"/>
  <c r="AH897" i="1"/>
  <c r="AH893" i="1"/>
  <c r="AH890" i="1"/>
  <c r="AH887" i="1"/>
  <c r="AH856" i="1"/>
  <c r="AH912" i="1"/>
  <c r="AH889" i="1"/>
  <c r="AH866" i="1"/>
  <c r="AH854" i="1"/>
  <c r="AH817" i="1"/>
  <c r="AH814" i="1"/>
  <c r="AH843" i="1"/>
  <c r="AH835" i="1"/>
  <c r="AH823" i="1"/>
  <c r="AH820" i="1"/>
  <c r="AH825" i="1"/>
  <c r="AH857" i="1"/>
  <c r="AH879" i="1"/>
  <c r="AH905" i="1"/>
  <c r="AH917" i="1"/>
  <c r="AH896" i="1"/>
  <c r="AH870" i="1"/>
  <c r="AH864" i="1"/>
  <c r="AH858" i="1"/>
  <c r="AH819" i="1"/>
  <c r="AH845" i="1"/>
  <c r="AH840" i="1"/>
  <c r="AH830" i="1"/>
  <c r="AH815" i="1"/>
  <c r="AH839" i="1"/>
  <c r="AH818" i="1"/>
  <c r="AH914" i="1"/>
  <c r="AH900" i="1"/>
  <c r="AH882" i="1"/>
  <c r="AH874" i="1"/>
  <c r="AH832" i="1"/>
  <c r="AH834" i="1"/>
  <c r="AH848" i="1"/>
  <c r="AH851" i="1"/>
  <c r="AH831" i="1"/>
  <c r="AH833" i="1"/>
  <c r="AH862" i="1"/>
  <c r="AH916" i="1"/>
  <c r="AH904" i="1"/>
  <c r="AH886" i="1"/>
  <c r="AH849" i="1"/>
  <c r="AH824" i="1"/>
  <c r="AH836" i="1"/>
  <c r="AH847" i="1"/>
  <c r="AH850" i="1"/>
  <c r="AH837" i="1"/>
  <c r="AH811" i="1"/>
  <c r="AH827" i="1"/>
  <c r="AH816" i="1"/>
  <c r="AH812" i="1"/>
  <c r="AH808" i="1"/>
  <c r="AH842" i="1"/>
  <c r="AH829" i="1"/>
  <c r="T163" i="18"/>
  <c r="T157" i="18"/>
  <c r="T164" i="18"/>
  <c r="T160" i="18"/>
  <c r="T158" i="18"/>
  <c r="T159" i="18"/>
  <c r="T162" i="18"/>
  <c r="S165" i="18"/>
  <c r="T44" i="18"/>
  <c r="T144" i="18"/>
  <c r="T121" i="18"/>
  <c r="T130" i="18"/>
  <c r="T149" i="18"/>
  <c r="T135" i="18"/>
  <c r="T136" i="18"/>
  <c r="T148" i="18"/>
  <c r="T116" i="18"/>
  <c r="T122" i="18"/>
  <c r="T134" i="18"/>
  <c r="T132" i="18"/>
  <c r="T145" i="18"/>
  <c r="S137" i="18"/>
  <c r="T129" i="18"/>
  <c r="T123" i="18"/>
  <c r="T150" i="18"/>
  <c r="T118" i="18"/>
  <c r="T119" i="18"/>
  <c r="T133" i="18"/>
  <c r="T120" i="18"/>
  <c r="T131" i="18"/>
  <c r="T147" i="18"/>
  <c r="S124" i="18"/>
  <c r="S151" i="18"/>
  <c r="T143" i="18"/>
  <c r="T146" i="18"/>
  <c r="T50" i="18"/>
  <c r="T46" i="18"/>
  <c r="T49" i="18"/>
  <c r="AH756" i="1"/>
  <c r="AH760" i="1"/>
  <c r="AH748" i="1"/>
  <c r="AH800" i="1"/>
  <c r="AH792" i="1"/>
  <c r="AH784" i="1"/>
  <c r="AH776" i="1"/>
  <c r="AH768" i="1"/>
  <c r="AH752" i="1"/>
  <c r="AH736" i="1"/>
  <c r="AH728" i="1"/>
  <c r="AH724" i="1"/>
  <c r="AH716" i="1"/>
  <c r="AH712" i="1"/>
  <c r="AH780" i="1"/>
  <c r="AH744" i="1"/>
  <c r="AH708" i="1"/>
  <c r="AH788" i="1"/>
  <c r="AH740" i="1"/>
  <c r="AH772" i="1"/>
  <c r="AH720" i="1"/>
  <c r="AH692" i="1"/>
  <c r="AH678" i="1"/>
  <c r="AH764" i="1"/>
  <c r="AH732" i="1"/>
  <c r="AH696" i="1"/>
  <c r="AH681" i="1"/>
  <c r="AH630" i="1"/>
  <c r="AH626" i="1"/>
  <c r="AH602" i="1"/>
  <c r="AH598" i="1"/>
  <c r="AH594" i="1"/>
  <c r="AH590" i="1"/>
  <c r="AH586" i="1"/>
  <c r="AH796" i="1"/>
  <c r="AH618" i="1"/>
  <c r="AH610" i="1"/>
  <c r="AH578" i="1"/>
  <c r="AH570" i="1"/>
  <c r="AH566" i="1"/>
  <c r="AH562" i="1"/>
  <c r="AH558" i="1"/>
  <c r="AH546" i="1"/>
  <c r="AH534" i="1"/>
  <c r="AH530" i="1"/>
  <c r="AH803" i="1"/>
  <c r="AH791" i="1"/>
  <c r="AH779" i="1"/>
  <c r="AH804" i="1"/>
  <c r="AH704" i="1"/>
  <c r="AH700" i="1"/>
  <c r="AH684" i="1"/>
  <c r="AH670" i="1"/>
  <c r="AH662" i="1"/>
  <c r="AH654" i="1"/>
  <c r="AH646" i="1"/>
  <c r="AH638" i="1"/>
  <c r="AH582" i="1"/>
  <c r="AH688" i="1"/>
  <c r="AH666" i="1"/>
  <c r="AH634" i="1"/>
  <c r="AH550" i="1"/>
  <c r="AH538" i="1"/>
  <c r="AH526" i="1"/>
  <c r="AH518" i="1"/>
  <c r="AH510" i="1"/>
  <c r="AH767" i="1"/>
  <c r="AH629" i="1"/>
  <c r="AH573" i="1"/>
  <c r="AH529" i="1"/>
  <c r="AH517" i="1"/>
  <c r="AH806" i="1"/>
  <c r="AH802" i="1"/>
  <c r="AH798" i="1"/>
  <c r="AH794" i="1"/>
  <c r="AH790" i="1"/>
  <c r="AH786" i="1"/>
  <c r="AH782" i="1"/>
  <c r="AH778" i="1"/>
  <c r="AH774" i="1"/>
  <c r="AH770" i="1"/>
  <c r="AH766" i="1"/>
  <c r="AH762" i="1"/>
  <c r="AH642" i="1"/>
  <c r="AH606" i="1"/>
  <c r="AH554" i="1"/>
  <c r="AH731" i="1"/>
  <c r="AH719" i="1"/>
  <c r="AH593" i="1"/>
  <c r="AH561" i="1"/>
  <c r="AH758" i="1"/>
  <c r="AH754" i="1"/>
  <c r="AH750" i="1"/>
  <c r="AH746" i="1"/>
  <c r="AH742" i="1"/>
  <c r="AH674" i="1"/>
  <c r="AH658" i="1"/>
  <c r="AH574" i="1"/>
  <c r="AH743" i="1"/>
  <c r="AH641" i="1"/>
  <c r="AH581" i="1"/>
  <c r="AH622" i="1"/>
  <c r="AH542" i="1"/>
  <c r="AH703" i="1"/>
  <c r="AH673" i="1"/>
  <c r="AH617" i="1"/>
  <c r="AH738" i="1"/>
  <c r="AH730" i="1"/>
  <c r="AH722" i="1"/>
  <c r="AH714" i="1"/>
  <c r="AH706" i="1"/>
  <c r="AH698" i="1"/>
  <c r="AH668" i="1"/>
  <c r="AH636" i="1"/>
  <c r="AH632" i="1"/>
  <c r="AH580" i="1"/>
  <c r="AH576" i="1"/>
  <c r="AH572" i="1"/>
  <c r="AH649" i="1"/>
  <c r="AH549" i="1"/>
  <c r="AH537" i="1"/>
  <c r="AH734" i="1"/>
  <c r="AH702" i="1"/>
  <c r="AH682" i="1"/>
  <c r="AH614" i="1"/>
  <c r="AH683" i="1"/>
  <c r="AH726" i="1"/>
  <c r="AH694" i="1"/>
  <c r="AH664" i="1"/>
  <c r="AH656" i="1"/>
  <c r="AH648" i="1"/>
  <c r="AH624" i="1"/>
  <c r="AH616" i="1"/>
  <c r="AH608" i="1"/>
  <c r="AH556" i="1"/>
  <c r="AH544" i="1"/>
  <c r="AH650" i="1"/>
  <c r="AH755" i="1"/>
  <c r="AH661" i="1"/>
  <c r="AH710" i="1"/>
  <c r="AH660" i="1"/>
  <c r="AH620" i="1"/>
  <c r="AH600" i="1"/>
  <c r="AH596" i="1"/>
  <c r="AH592" i="1"/>
  <c r="AH588" i="1"/>
  <c r="AH584" i="1"/>
  <c r="AH568" i="1"/>
  <c r="AH564" i="1"/>
  <c r="AH560" i="1"/>
  <c r="AH552" i="1"/>
  <c r="AH735" i="1"/>
  <c r="AH727" i="1"/>
  <c r="AH699" i="1"/>
  <c r="AH695" i="1"/>
  <c r="AH687" i="1"/>
  <c r="AH680" i="1"/>
  <c r="AH677" i="1"/>
  <c r="AH669" i="1"/>
  <c r="AH697" i="1"/>
  <c r="AH693" i="1"/>
  <c r="AH689" i="1"/>
  <c r="AH685" i="1"/>
  <c r="AH679" i="1"/>
  <c r="AH675" i="1"/>
  <c r="AH671" i="1"/>
  <c r="AH663" i="1"/>
  <c r="AH647" i="1"/>
  <c r="AH631" i="1"/>
  <c r="AH615" i="1"/>
  <c r="AH603" i="1"/>
  <c r="AH571" i="1"/>
  <c r="AH547" i="1"/>
  <c r="AH514" i="1"/>
  <c r="AH711" i="1"/>
  <c r="AH690" i="1"/>
  <c r="AH676" i="1"/>
  <c r="AH644" i="1"/>
  <c r="AH640" i="1"/>
  <c r="AH548" i="1"/>
  <c r="AH532" i="1"/>
  <c r="AH528" i="1"/>
  <c r="AH516" i="1"/>
  <c r="AH512" i="1"/>
  <c r="AH799" i="1"/>
  <c r="AH795" i="1"/>
  <c r="AH787" i="1"/>
  <c r="AH783" i="1"/>
  <c r="AH775" i="1"/>
  <c r="AH771" i="1"/>
  <c r="AH763" i="1"/>
  <c r="AH751" i="1"/>
  <c r="AH601" i="1"/>
  <c r="AH597" i="1"/>
  <c r="AH585" i="1"/>
  <c r="AH569" i="1"/>
  <c r="AH565" i="1"/>
  <c r="AH533" i="1"/>
  <c r="AH513" i="1"/>
  <c r="AH805" i="1"/>
  <c r="AH801" i="1"/>
  <c r="AH797" i="1"/>
  <c r="AH793" i="1"/>
  <c r="AH789" i="1"/>
  <c r="AH785" i="1"/>
  <c r="AH781" i="1"/>
  <c r="AH777" i="1"/>
  <c r="AH773" i="1"/>
  <c r="AH769" i="1"/>
  <c r="AH765" i="1"/>
  <c r="AH761" i="1"/>
  <c r="AH623" i="1"/>
  <c r="AH607" i="1"/>
  <c r="AH718" i="1"/>
  <c r="AH672" i="1"/>
  <c r="AH536" i="1"/>
  <c r="AH524" i="1"/>
  <c r="AH739" i="1"/>
  <c r="AH715" i="1"/>
  <c r="AH657" i="1"/>
  <c r="AH613" i="1"/>
  <c r="AH541" i="1"/>
  <c r="AH521" i="1"/>
  <c r="AH701" i="1"/>
  <c r="AH655" i="1"/>
  <c r="AH635" i="1"/>
  <c r="AH627" i="1"/>
  <c r="AH575" i="1"/>
  <c r="AH535" i="1"/>
  <c r="AH531" i="1"/>
  <c r="AH527" i="1"/>
  <c r="AH686" i="1"/>
  <c r="AH628" i="1"/>
  <c r="AH747" i="1"/>
  <c r="AH723" i="1"/>
  <c r="AH707" i="1"/>
  <c r="AH667" i="1"/>
  <c r="AH639" i="1"/>
  <c r="AH619" i="1"/>
  <c r="AH579" i="1"/>
  <c r="AH551" i="1"/>
  <c r="AH522" i="1"/>
  <c r="AH557" i="1"/>
  <c r="AH605" i="1"/>
  <c r="AH652" i="1"/>
  <c r="AH759" i="1"/>
  <c r="AH665" i="1"/>
  <c r="AH645" i="1"/>
  <c r="AH633" i="1"/>
  <c r="AH553" i="1"/>
  <c r="AH525" i="1"/>
  <c r="AH753" i="1"/>
  <c r="AH745" i="1"/>
  <c r="AH737" i="1"/>
  <c r="AH729" i="1"/>
  <c r="AH721" i="1"/>
  <c r="AH713" i="1"/>
  <c r="AH705" i="1"/>
  <c r="AH659" i="1"/>
  <c r="AH643" i="1"/>
  <c r="AH611" i="1"/>
  <c r="AH595" i="1"/>
  <c r="AH587" i="1"/>
  <c r="AH567" i="1"/>
  <c r="AH555" i="1"/>
  <c r="AH523" i="1"/>
  <c r="AH540" i="1"/>
  <c r="AH621" i="1"/>
  <c r="AH609" i="1"/>
  <c r="AH589" i="1"/>
  <c r="AH545" i="1"/>
  <c r="AH651" i="1"/>
  <c r="AH539" i="1"/>
  <c r="AH691" i="1"/>
  <c r="AH612" i="1"/>
  <c r="AH604" i="1"/>
  <c r="AH520" i="1"/>
  <c r="AH653" i="1"/>
  <c r="AH637" i="1"/>
  <c r="AH625" i="1"/>
  <c r="AH577" i="1"/>
  <c r="AH757" i="1"/>
  <c r="AH741" i="1"/>
  <c r="AH725" i="1"/>
  <c r="AH709" i="1"/>
  <c r="AH599" i="1"/>
  <c r="AH559" i="1"/>
  <c r="AH543" i="1"/>
  <c r="AH515" i="1"/>
  <c r="AH583" i="1"/>
  <c r="AH519" i="1"/>
  <c r="AH511" i="1"/>
  <c r="AH563" i="1"/>
  <c r="AH749" i="1"/>
  <c r="AH733" i="1"/>
  <c r="AH717" i="1"/>
  <c r="AH591" i="1"/>
  <c r="S14" i="18"/>
  <c r="T105" i="18"/>
  <c r="S23" i="18"/>
  <c r="T20" i="18"/>
  <c r="T22" i="18"/>
  <c r="T13" i="18"/>
  <c r="T21" i="18"/>
  <c r="T6" i="18"/>
  <c r="T43" i="18"/>
  <c r="AH170" i="1"/>
  <c r="AH509" i="1"/>
  <c r="AH505" i="1"/>
  <c r="AH501" i="1"/>
  <c r="AH497" i="1"/>
  <c r="AH493" i="1"/>
  <c r="AH489" i="1"/>
  <c r="AH485" i="1"/>
  <c r="AH481" i="1"/>
  <c r="AH477" i="1"/>
  <c r="AH473" i="1"/>
  <c r="AH469" i="1"/>
  <c r="AH465" i="1"/>
  <c r="AH461" i="1"/>
  <c r="AH457" i="1"/>
  <c r="AH453" i="1"/>
  <c r="AH449" i="1"/>
  <c r="AH445" i="1"/>
  <c r="AH441" i="1"/>
  <c r="AH437" i="1"/>
  <c r="AH433" i="1"/>
  <c r="AH429" i="1"/>
  <c r="AH425" i="1"/>
  <c r="AH508" i="1"/>
  <c r="AH504" i="1"/>
  <c r="AH500" i="1"/>
  <c r="AH496" i="1"/>
  <c r="AH492" i="1"/>
  <c r="AH488" i="1"/>
  <c r="AH484" i="1"/>
  <c r="AH480" i="1"/>
  <c r="AH476" i="1"/>
  <c r="AH468" i="1"/>
  <c r="AH464" i="1"/>
  <c r="AH460" i="1"/>
  <c r="AH456" i="1"/>
  <c r="AH452" i="1"/>
  <c r="AH448" i="1"/>
  <c r="AH472" i="1"/>
  <c r="AH444" i="1"/>
  <c r="AH440" i="1"/>
  <c r="AH432" i="1"/>
  <c r="AH467" i="1"/>
  <c r="AH463" i="1"/>
  <c r="AH459" i="1"/>
  <c r="AH436" i="1"/>
  <c r="AH471" i="1"/>
  <c r="AH499" i="1"/>
  <c r="AH443" i="1"/>
  <c r="AH428" i="1"/>
  <c r="AH495" i="1"/>
  <c r="AH483" i="1"/>
  <c r="AH475" i="1"/>
  <c r="AH438" i="1"/>
  <c r="AH430" i="1"/>
  <c r="AH370" i="1"/>
  <c r="AH503" i="1"/>
  <c r="AH487" i="1"/>
  <c r="AH479" i="1"/>
  <c r="AH455" i="1"/>
  <c r="AH439" i="1"/>
  <c r="AH435" i="1"/>
  <c r="AH431" i="1"/>
  <c r="AH427" i="1"/>
  <c r="AH470" i="1"/>
  <c r="AH466" i="1"/>
  <c r="AH462" i="1"/>
  <c r="AH458" i="1"/>
  <c r="AH454" i="1"/>
  <c r="AH450" i="1"/>
  <c r="AH446" i="1"/>
  <c r="AH426" i="1"/>
  <c r="AH451" i="1"/>
  <c r="AH502" i="1"/>
  <c r="AH486" i="1"/>
  <c r="AH478" i="1"/>
  <c r="AH74" i="1"/>
  <c r="AH185" i="1"/>
  <c r="AH373" i="1"/>
  <c r="AH70" i="1"/>
  <c r="AH424" i="1"/>
  <c r="AH423" i="1"/>
  <c r="AH422" i="1"/>
  <c r="AH417" i="1"/>
  <c r="AH420" i="1"/>
  <c r="AH419" i="1"/>
  <c r="U117" i="18" s="1"/>
  <c r="AH418" i="1"/>
  <c r="AH416" i="1"/>
  <c r="AH415" i="1"/>
  <c r="AH507" i="1"/>
  <c r="AH491" i="1"/>
  <c r="AH447" i="1"/>
  <c r="AH498" i="1"/>
  <c r="AH434" i="1"/>
  <c r="U130" i="18" s="1"/>
  <c r="AH79" i="1"/>
  <c r="AH382" i="1"/>
  <c r="AH384" i="1"/>
  <c r="AH506" i="1"/>
  <c r="AH490" i="1"/>
  <c r="AH442" i="1"/>
  <c r="AH71" i="1"/>
  <c r="AH372" i="1"/>
  <c r="AH77" i="1"/>
  <c r="AH371" i="1"/>
  <c r="AH381" i="1"/>
  <c r="AH380" i="1"/>
  <c r="AH494" i="1"/>
  <c r="AH150" i="1"/>
  <c r="AH379" i="1"/>
  <c r="AH162" i="1"/>
  <c r="AH383" i="1"/>
  <c r="AH168" i="1"/>
  <c r="AH165" i="1"/>
  <c r="AH159" i="1"/>
  <c r="AH474" i="1"/>
  <c r="AH386" i="1"/>
  <c r="AH76" i="1"/>
  <c r="AH73" i="1"/>
  <c r="AH482" i="1"/>
  <c r="AH421" i="1"/>
  <c r="AH387" i="1"/>
  <c r="AH84" i="1"/>
  <c r="AH403" i="1"/>
  <c r="AH393" i="1"/>
  <c r="AH394" i="1"/>
  <c r="AH390" i="1"/>
  <c r="AH395" i="1"/>
  <c r="AH388" i="1"/>
  <c r="AH399" i="1"/>
  <c r="AH414" i="1"/>
  <c r="AH411" i="1"/>
  <c r="AH82" i="1"/>
  <c r="AH410" i="1"/>
  <c r="AH377" i="1"/>
  <c r="AH392" i="1"/>
  <c r="AH404" i="1"/>
  <c r="AH385" i="1"/>
  <c r="AH375" i="1"/>
  <c r="AH402" i="1"/>
  <c r="AH389" i="1"/>
  <c r="AH405" i="1"/>
  <c r="AH401" i="1"/>
  <c r="AH400" i="1"/>
  <c r="AH88" i="1"/>
  <c r="AH378" i="1"/>
  <c r="AH408" i="1"/>
  <c r="AH376" i="1"/>
  <c r="AH409" i="1"/>
  <c r="AH413" i="1"/>
  <c r="AH407" i="1"/>
  <c r="AH406" i="1"/>
  <c r="AH80" i="1"/>
  <c r="AH86" i="1"/>
  <c r="AH396" i="1"/>
  <c r="AH391" i="1"/>
  <c r="AH398" i="1"/>
  <c r="AH187" i="1"/>
  <c r="AH397" i="1"/>
  <c r="AH412" i="1"/>
  <c r="AH374" i="1"/>
  <c r="T37" i="18"/>
  <c r="T36" i="18"/>
  <c r="T48" i="18"/>
  <c r="T9" i="18"/>
  <c r="T11" i="18"/>
  <c r="T12" i="18"/>
  <c r="T8" i="18"/>
  <c r="T5" i="18"/>
  <c r="T7" i="18"/>
  <c r="T10" i="18"/>
  <c r="T96" i="18"/>
  <c r="T93" i="18"/>
  <c r="T108" i="18"/>
  <c r="S100" i="18"/>
  <c r="T98" i="18"/>
  <c r="T92" i="18"/>
  <c r="T97" i="18"/>
  <c r="T107" i="18"/>
  <c r="T106" i="18"/>
  <c r="S112" i="18"/>
  <c r="T94" i="18"/>
  <c r="T95" i="18"/>
  <c r="T111" i="18"/>
  <c r="T104" i="18"/>
  <c r="T109" i="18"/>
  <c r="T99" i="18"/>
  <c r="T110" i="18"/>
  <c r="AH67" i="1"/>
  <c r="AH64" i="1"/>
  <c r="AH68" i="1"/>
  <c r="AH63" i="1"/>
  <c r="AH65" i="1"/>
  <c r="AH58" i="1"/>
  <c r="AH53" i="1"/>
  <c r="AH60" i="1"/>
  <c r="AH55" i="1"/>
  <c r="AH61" i="1"/>
  <c r="AH56" i="1"/>
  <c r="AH59" i="1"/>
  <c r="AH52" i="1"/>
  <c r="AH54" i="1"/>
  <c r="AH49" i="1"/>
  <c r="AH50" i="1"/>
  <c r="AH47" i="1"/>
  <c r="AH48" i="1"/>
  <c r="AH46" i="1"/>
  <c r="AH44" i="1"/>
  <c r="AH37" i="1"/>
  <c r="AH43" i="1"/>
  <c r="AH38" i="1"/>
  <c r="AH35" i="1"/>
  <c r="AH41" i="1"/>
  <c r="AH36" i="1"/>
  <c r="AH34" i="1"/>
  <c r="AH40" i="1"/>
  <c r="AH42" i="1"/>
  <c r="AH33" i="1"/>
  <c r="AH335" i="1"/>
  <c r="AH66" i="1"/>
  <c r="AH51" i="1"/>
  <c r="AH155" i="1"/>
  <c r="AH309" i="1"/>
  <c r="AH308" i="1"/>
  <c r="AH62" i="1"/>
  <c r="AH89" i="1"/>
  <c r="AH27" i="1"/>
  <c r="AH57" i="1"/>
  <c r="AH69" i="1"/>
  <c r="AH319" i="1"/>
  <c r="AH356" i="1"/>
  <c r="AH120" i="1"/>
  <c r="AH115" i="1"/>
  <c r="AH98" i="1"/>
  <c r="AH99" i="1"/>
  <c r="AH15" i="1"/>
  <c r="AH172" i="1"/>
  <c r="AH347" i="1"/>
  <c r="AH184" i="1"/>
  <c r="AH138" i="1"/>
  <c r="AH263" i="1"/>
  <c r="AH251" i="1"/>
  <c r="AH111" i="1"/>
  <c r="AH107" i="1"/>
  <c r="AH14" i="1"/>
  <c r="AH179" i="1"/>
  <c r="AH289" i="1"/>
  <c r="AH87" i="1"/>
  <c r="AH26" i="1"/>
  <c r="AH306" i="1"/>
  <c r="AH258" i="1"/>
  <c r="AH246" i="1"/>
  <c r="AH239" i="1"/>
  <c r="AH119" i="1"/>
  <c r="AH333" i="1"/>
  <c r="AH102" i="1"/>
  <c r="AH94" i="1"/>
  <c r="AH29" i="1"/>
  <c r="AH164" i="1"/>
  <c r="AH133" i="1"/>
  <c r="AH110" i="1"/>
  <c r="AH350" i="1"/>
  <c r="AH366" i="1"/>
  <c r="AH324" i="1"/>
  <c r="AH192" i="1"/>
  <c r="AH363" i="1"/>
  <c r="AH322" i="1"/>
  <c r="AH342" i="1"/>
  <c r="AH127" i="1"/>
  <c r="AH321" i="1"/>
  <c r="AH25" i="1"/>
  <c r="AH21" i="1"/>
  <c r="AH9" i="1"/>
  <c r="AH174" i="1"/>
  <c r="AH157" i="1"/>
  <c r="AH310" i="1"/>
  <c r="AH317" i="1"/>
  <c r="AH314" i="1"/>
  <c r="AH288" i="1"/>
  <c r="AH122" i="1"/>
  <c r="AH117" i="1"/>
  <c r="AH113" i="1"/>
  <c r="AH109" i="1"/>
  <c r="AH326" i="1"/>
  <c r="AH81" i="1"/>
  <c r="AH31" i="1"/>
  <c r="AH7" i="1"/>
  <c r="AH114" i="1"/>
  <c r="AH358" i="1"/>
  <c r="AH5" i="1"/>
  <c r="AH169" i="1"/>
  <c r="AH153" i="1"/>
  <c r="AH345" i="1"/>
  <c r="AH125" i="1"/>
  <c r="AH339" i="1"/>
  <c r="AH123" i="1"/>
  <c r="AH341" i="1"/>
  <c r="AH148" i="1"/>
  <c r="AH144" i="1"/>
  <c r="AH281" i="1"/>
  <c r="AH253" i="1"/>
  <c r="AH331" i="1"/>
  <c r="AH364" i="1"/>
  <c r="AH334" i="1"/>
  <c r="AH23" i="1"/>
  <c r="AH180" i="1"/>
  <c r="AH176" i="1"/>
  <c r="AH151" i="1"/>
  <c r="AH130" i="1"/>
  <c r="AH259" i="1"/>
  <c r="AH255" i="1"/>
  <c r="AH247" i="1"/>
  <c r="AH243" i="1"/>
  <c r="AH240" i="1"/>
  <c r="AH236" i="1"/>
  <c r="AH343" i="1"/>
  <c r="AH359" i="1"/>
  <c r="AH351" i="1"/>
  <c r="AH329" i="1"/>
  <c r="AH325" i="1"/>
  <c r="AH318" i="1"/>
  <c r="AH22" i="1"/>
  <c r="AH18" i="1"/>
  <c r="AH183" i="1"/>
  <c r="AH266" i="1"/>
  <c r="AH132" i="1"/>
  <c r="AH128" i="1"/>
  <c r="AH261" i="1"/>
  <c r="AH238" i="1"/>
  <c r="AH360" i="1"/>
  <c r="AH323" i="1"/>
  <c r="AH19" i="1"/>
  <c r="AH11" i="1"/>
  <c r="AH282" i="1"/>
  <c r="AH313" i="1"/>
  <c r="AH158" i="1"/>
  <c r="AH154" i="1"/>
  <c r="AH145" i="1"/>
  <c r="AH315" i="1"/>
  <c r="AH141" i="1"/>
  <c r="AH137" i="1"/>
  <c r="AH129" i="1"/>
  <c r="AH353" i="1"/>
  <c r="AH340" i="1"/>
  <c r="AH336" i="1"/>
  <c r="AH330" i="1"/>
  <c r="AH327" i="1"/>
  <c r="AH320" i="1"/>
  <c r="AH83" i="1"/>
  <c r="AH72" i="1"/>
  <c r="AH161" i="1"/>
  <c r="AH156" i="1"/>
  <c r="AH152" i="1"/>
  <c r="AH147" i="1"/>
  <c r="AH143" i="1"/>
  <c r="AH291" i="1"/>
  <c r="AH307" i="1"/>
  <c r="AH271" i="1"/>
  <c r="AH316" i="1"/>
  <c r="AH149" i="1"/>
  <c r="AH90" i="1"/>
  <c r="AH332" i="1"/>
  <c r="AH17" i="1"/>
  <c r="AH182" i="1"/>
  <c r="AH140" i="1"/>
  <c r="AH136" i="1"/>
  <c r="AH257" i="1"/>
  <c r="AH311" i="1"/>
  <c r="AH349" i="1"/>
  <c r="AH196" i="1"/>
  <c r="AH286" i="1"/>
  <c r="AH78" i="1"/>
  <c r="AH30" i="1"/>
  <c r="AH272" i="1"/>
  <c r="AH254" i="1"/>
  <c r="AH97" i="1"/>
  <c r="AH361" i="1"/>
  <c r="AH357" i="1"/>
  <c r="AH16" i="1"/>
  <c r="AH181" i="1"/>
  <c r="AH354" i="1"/>
  <c r="AH249" i="1"/>
  <c r="AH245" i="1"/>
  <c r="AH304" i="1"/>
  <c r="AH134" i="1"/>
  <c r="AH124" i="1"/>
  <c r="AH103" i="1"/>
  <c r="AH175" i="1"/>
  <c r="AH312" i="1"/>
  <c r="AH242" i="1"/>
  <c r="AH369" i="1"/>
  <c r="AH24" i="1"/>
  <c r="AH8" i="1"/>
  <c r="AH4" i="1"/>
  <c r="AH173" i="1"/>
  <c r="AH355" i="1"/>
  <c r="AH328" i="1"/>
  <c r="AH292" i="1"/>
  <c r="AH91" i="1"/>
  <c r="AH365" i="1"/>
  <c r="AH28" i="1"/>
  <c r="AH12" i="1"/>
  <c r="AH287" i="1"/>
  <c r="AH264" i="1"/>
  <c r="AH260" i="1"/>
  <c r="AH256" i="1"/>
  <c r="AH252" i="1"/>
  <c r="AH248" i="1"/>
  <c r="AH244" i="1"/>
  <c r="AH241" i="1"/>
  <c r="AH237" i="1"/>
  <c r="AH121" i="1"/>
  <c r="AH112" i="1"/>
  <c r="AH108" i="1"/>
  <c r="AH346" i="1"/>
  <c r="AH13" i="1"/>
  <c r="AH105" i="1"/>
  <c r="AH95" i="1"/>
  <c r="AH290" i="1"/>
  <c r="AH262" i="1"/>
  <c r="AH250" i="1"/>
  <c r="AH235" i="1"/>
  <c r="AH204" i="1"/>
  <c r="AH101" i="1"/>
  <c r="AH93" i="1"/>
  <c r="AH131" i="1"/>
  <c r="AH348" i="1"/>
  <c r="AH344" i="1"/>
  <c r="AH178" i="1"/>
  <c r="AH160" i="1"/>
  <c r="AH139" i="1"/>
  <c r="AH368" i="1"/>
  <c r="AH126" i="1"/>
  <c r="AH20" i="1"/>
  <c r="AH177" i="1"/>
  <c r="AH265" i="1"/>
  <c r="AH135" i="1"/>
  <c r="AH337" i="1"/>
  <c r="AH85" i="1"/>
  <c r="AH92" i="1"/>
  <c r="AH104" i="1"/>
  <c r="AH300" i="1"/>
  <c r="AH283" i="1"/>
  <c r="AH221" i="1"/>
  <c r="AH338" i="1"/>
  <c r="AH267" i="1"/>
  <c r="AH233" i="1"/>
  <c r="AH205" i="1"/>
  <c r="AH303" i="1"/>
  <c r="AH297" i="1"/>
  <c r="AH209" i="1"/>
  <c r="AH213" i="1"/>
  <c r="AH225" i="1"/>
  <c r="AH295" i="1"/>
  <c r="AH301" i="1"/>
  <c r="AH302" i="1"/>
  <c r="AH275" i="1"/>
  <c r="AH146" i="1"/>
  <c r="AH352" i="1"/>
  <c r="AH217" i="1"/>
  <c r="AH229" i="1"/>
  <c r="AH299" i="1"/>
  <c r="AH279" i="1"/>
  <c r="AH201" i="1"/>
  <c r="AH96" i="1"/>
  <c r="AH100" i="1"/>
  <c r="AH116" i="1"/>
  <c r="AH106" i="1"/>
  <c r="AH362" i="1"/>
  <c r="AH210" i="1"/>
  <c r="AH212" i="1"/>
  <c r="AH278" i="1"/>
  <c r="AH367" i="1"/>
  <c r="AH276" i="1"/>
  <c r="AH218" i="1"/>
  <c r="AH208" i="1"/>
  <c r="AH226" i="1"/>
  <c r="AH270" i="1"/>
  <c r="AH6" i="1"/>
  <c r="AH214" i="1"/>
  <c r="AH230" i="1"/>
  <c r="AH220" i="1"/>
  <c r="AH216" i="1"/>
  <c r="AH284" i="1"/>
  <c r="AH234" i="1"/>
  <c r="AH224" i="1"/>
  <c r="AH228" i="1"/>
  <c r="AH206" i="1"/>
  <c r="AH268" i="1"/>
  <c r="AH294" i="1"/>
  <c r="AH222" i="1"/>
  <c r="AH232" i="1"/>
  <c r="AH274" i="1"/>
  <c r="AH280" i="1"/>
  <c r="AH32" i="1"/>
  <c r="AH39" i="1"/>
  <c r="AH198" i="1"/>
  <c r="AH202" i="1"/>
  <c r="AH200" i="1"/>
  <c r="AH223" i="1"/>
  <c r="AH227" i="1"/>
  <c r="AH211" i="1"/>
  <c r="AH167" i="1"/>
  <c r="AH194" i="1"/>
  <c r="AH171" i="1"/>
  <c r="AH186" i="1"/>
  <c r="AH197" i="1"/>
  <c r="AH219" i="1"/>
  <c r="AH207" i="1"/>
  <c r="AH273" i="1"/>
  <c r="AH293" i="1"/>
  <c r="AH191" i="1"/>
  <c r="AH189" i="1"/>
  <c r="AH277" i="1"/>
  <c r="AH269" i="1"/>
  <c r="AH142" i="1"/>
  <c r="AH10" i="1"/>
  <c r="AH193" i="1"/>
  <c r="AH190" i="1"/>
  <c r="AH199" i="1"/>
  <c r="AH231" i="1"/>
  <c r="AH285" i="1"/>
  <c r="AH195" i="1"/>
  <c r="AH203" i="1"/>
  <c r="AH188" i="1"/>
  <c r="AH215" i="1"/>
  <c r="AH75" i="1"/>
  <c r="AH45" i="1"/>
  <c r="AH163" i="1"/>
  <c r="AH296" i="1"/>
  <c r="AH118" i="1"/>
  <c r="AH305" i="1"/>
  <c r="AH166" i="1"/>
  <c r="AH298" i="1"/>
  <c r="S52" i="18"/>
  <c r="S38" i="18"/>
  <c r="AI3" i="1"/>
  <c r="U186" i="18" l="1"/>
  <c r="U192" i="18"/>
  <c r="U185" i="18"/>
  <c r="U188" i="18"/>
  <c r="U190" i="18"/>
  <c r="U187" i="18"/>
  <c r="U191" i="18"/>
  <c r="T193" i="18"/>
  <c r="U47" i="18"/>
  <c r="U172" i="18"/>
  <c r="U175" i="18"/>
  <c r="T179" i="18"/>
  <c r="U176" i="18"/>
  <c r="U173" i="18"/>
  <c r="U174" i="18"/>
  <c r="U178" i="18"/>
  <c r="U177" i="18"/>
  <c r="U171" i="18"/>
  <c r="U161" i="18"/>
  <c r="U45" i="18"/>
  <c r="AI836" i="1"/>
  <c r="AI837" i="1"/>
  <c r="AI878" i="1"/>
  <c r="AI877" i="1"/>
  <c r="AI831" i="1"/>
  <c r="AI880" i="1"/>
  <c r="AI889" i="1"/>
  <c r="AI896" i="1"/>
  <c r="AI881" i="1"/>
  <c r="AI882" i="1"/>
  <c r="AI900" i="1"/>
  <c r="AI908" i="1"/>
  <c r="AI915" i="1"/>
  <c r="AI874" i="1"/>
  <c r="AI886" i="1"/>
  <c r="AI894" i="1"/>
  <c r="V189" i="18" s="1"/>
  <c r="W189" i="18" s="1"/>
  <c r="AI888" i="1"/>
  <c r="AI904" i="1"/>
  <c r="AI884" i="1"/>
  <c r="AI906" i="1"/>
  <c r="AI892" i="1"/>
  <c r="AI917" i="1"/>
  <c r="AI913" i="1"/>
  <c r="AI902" i="1"/>
  <c r="AI912" i="1"/>
  <c r="AI898" i="1"/>
  <c r="AI814" i="1"/>
  <c r="AI910" i="1"/>
  <c r="AI835" i="1"/>
  <c r="AI869" i="1"/>
  <c r="AI847" i="1"/>
  <c r="AI820" i="1"/>
  <c r="AI843" i="1"/>
  <c r="AI865" i="1"/>
  <c r="AI868" i="1"/>
  <c r="AI816" i="1"/>
  <c r="AI846" i="1"/>
  <c r="AI873" i="1"/>
  <c r="AI872" i="1"/>
  <c r="AI829" i="1"/>
  <c r="AI818" i="1"/>
  <c r="AI840" i="1"/>
  <c r="AI833" i="1"/>
  <c r="AI825" i="1"/>
  <c r="AI876" i="1"/>
  <c r="AI870" i="1"/>
  <c r="AI875" i="1"/>
  <c r="AI848" i="1"/>
  <c r="AI807" i="1"/>
  <c r="AI852" i="1"/>
  <c r="AI866" i="1"/>
  <c r="AI887" i="1"/>
  <c r="AI879" i="1"/>
  <c r="AI862" i="1"/>
  <c r="AI860" i="1"/>
  <c r="AI918" i="1"/>
  <c r="AI903" i="1"/>
  <c r="AI838" i="1"/>
  <c r="AI897" i="1"/>
  <c r="AI883" i="1"/>
  <c r="AI914" i="1"/>
  <c r="AI841" i="1"/>
  <c r="AI856" i="1"/>
  <c r="AI907" i="1"/>
  <c r="AI885" i="1"/>
  <c r="AI859" i="1"/>
  <c r="AI815" i="1"/>
  <c r="AI811" i="1"/>
  <c r="AI827" i="1"/>
  <c r="AI822" i="1"/>
  <c r="AI901" i="1"/>
  <c r="AI871" i="1"/>
  <c r="AI844" i="1"/>
  <c r="AI911" i="1"/>
  <c r="AI891" i="1"/>
  <c r="AI832" i="1"/>
  <c r="AI854" i="1"/>
  <c r="AI858" i="1"/>
  <c r="AI863" i="1"/>
  <c r="AI830" i="1"/>
  <c r="AI861" i="1"/>
  <c r="AI853" i="1"/>
  <c r="AI823" i="1"/>
  <c r="AI809" i="1"/>
  <c r="AI828" i="1"/>
  <c r="AI845" i="1"/>
  <c r="AI905" i="1"/>
  <c r="AI867" i="1"/>
  <c r="AI916" i="1"/>
  <c r="AI895" i="1"/>
  <c r="AI849" i="1"/>
  <c r="AI864" i="1"/>
  <c r="AI824" i="1"/>
  <c r="AI834" i="1"/>
  <c r="AI819" i="1"/>
  <c r="AI812" i="1"/>
  <c r="AI839" i="1"/>
  <c r="AI857" i="1"/>
  <c r="AI821" i="1"/>
  <c r="AI813" i="1"/>
  <c r="AI817" i="1"/>
  <c r="AI810" i="1"/>
  <c r="AI909" i="1"/>
  <c r="AI893" i="1"/>
  <c r="AI890" i="1"/>
  <c r="AI851" i="1"/>
  <c r="AI899" i="1"/>
  <c r="AI855" i="1"/>
  <c r="AI842" i="1"/>
  <c r="AI826" i="1"/>
  <c r="AI808" i="1"/>
  <c r="AI850" i="1"/>
  <c r="U162" i="18"/>
  <c r="U159" i="18"/>
  <c r="U157" i="18"/>
  <c r="U163" i="18"/>
  <c r="U164" i="18"/>
  <c r="U158" i="18"/>
  <c r="U160" i="18"/>
  <c r="T165" i="18"/>
  <c r="U44" i="18"/>
  <c r="U144" i="18"/>
  <c r="U147" i="18"/>
  <c r="U122" i="18"/>
  <c r="U120" i="18"/>
  <c r="U134" i="18"/>
  <c r="U132" i="18"/>
  <c r="U149" i="18"/>
  <c r="U148" i="18"/>
  <c r="U116" i="18"/>
  <c r="U133" i="18"/>
  <c r="U129" i="18"/>
  <c r="U145" i="18"/>
  <c r="U123" i="18"/>
  <c r="U118" i="18"/>
  <c r="U119" i="18"/>
  <c r="U121" i="18"/>
  <c r="U136" i="18"/>
  <c r="U135" i="18"/>
  <c r="U150" i="18"/>
  <c r="U131" i="18"/>
  <c r="T137" i="18"/>
  <c r="T124" i="18"/>
  <c r="T151" i="18"/>
  <c r="U143" i="18"/>
  <c r="U146" i="18"/>
  <c r="U50" i="18"/>
  <c r="U49" i="18"/>
  <c r="U46" i="18"/>
  <c r="AI804" i="1"/>
  <c r="AI800" i="1"/>
  <c r="AI796" i="1"/>
  <c r="AI792" i="1"/>
  <c r="AI788" i="1"/>
  <c r="AI784" i="1"/>
  <c r="AI780" i="1"/>
  <c r="AI776" i="1"/>
  <c r="AI772" i="1"/>
  <c r="AI768" i="1"/>
  <c r="AI764" i="1"/>
  <c r="AI760" i="1"/>
  <c r="AI748" i="1"/>
  <c r="AI740" i="1"/>
  <c r="AI732" i="1"/>
  <c r="AI728" i="1"/>
  <c r="AI744" i="1"/>
  <c r="AI720" i="1"/>
  <c r="AI712" i="1"/>
  <c r="AI708" i="1"/>
  <c r="AI704" i="1"/>
  <c r="AI700" i="1"/>
  <c r="AI696" i="1"/>
  <c r="AI692" i="1"/>
  <c r="AI684" i="1"/>
  <c r="AI681" i="1"/>
  <c r="AI678" i="1"/>
  <c r="AI674" i="1"/>
  <c r="AI670" i="1"/>
  <c r="AI756" i="1"/>
  <c r="AI638" i="1"/>
  <c r="AI634" i="1"/>
  <c r="AI736" i="1"/>
  <c r="AI630" i="1"/>
  <c r="AI626" i="1"/>
  <c r="AI602" i="1"/>
  <c r="AI598" i="1"/>
  <c r="AI594" i="1"/>
  <c r="AI590" i="1"/>
  <c r="AI586" i="1"/>
  <c r="AI662" i="1"/>
  <c r="AI654" i="1"/>
  <c r="AI646" i="1"/>
  <c r="AI578" i="1"/>
  <c r="AI570" i="1"/>
  <c r="AI566" i="1"/>
  <c r="AI562" i="1"/>
  <c r="AI518" i="1"/>
  <c r="AI514" i="1"/>
  <c r="AI510" i="1"/>
  <c r="AI752" i="1"/>
  <c r="AI716" i="1"/>
  <c r="AI622" i="1"/>
  <c r="AI614" i="1"/>
  <c r="AI606" i="1"/>
  <c r="AI582" i="1"/>
  <c r="AI558" i="1"/>
  <c r="AI554" i="1"/>
  <c r="AI666" i="1"/>
  <c r="AI574" i="1"/>
  <c r="AI550" i="1"/>
  <c r="AI542" i="1"/>
  <c r="AI530" i="1"/>
  <c r="AI522" i="1"/>
  <c r="AI803" i="1"/>
  <c r="AI779" i="1"/>
  <c r="AI629" i="1"/>
  <c r="AI593" i="1"/>
  <c r="AI549" i="1"/>
  <c r="AI517" i="1"/>
  <c r="AI642" i="1"/>
  <c r="AI610" i="1"/>
  <c r="AI755" i="1"/>
  <c r="AI743" i="1"/>
  <c r="AI537" i="1"/>
  <c r="AI724" i="1"/>
  <c r="AI534" i="1"/>
  <c r="AI691" i="1"/>
  <c r="AI649" i="1"/>
  <c r="AI529" i="1"/>
  <c r="AI806" i="1"/>
  <c r="AI798" i="1"/>
  <c r="AI790" i="1"/>
  <c r="AI782" i="1"/>
  <c r="AI774" i="1"/>
  <c r="AI766" i="1"/>
  <c r="AI754" i="1"/>
  <c r="AI746" i="1"/>
  <c r="AI738" i="1"/>
  <c r="AI730" i="1"/>
  <c r="AI722" i="1"/>
  <c r="AI714" i="1"/>
  <c r="AI706" i="1"/>
  <c r="AI628" i="1"/>
  <c r="AI600" i="1"/>
  <c r="AI596" i="1"/>
  <c r="AI592" i="1"/>
  <c r="AI588" i="1"/>
  <c r="AI584" i="1"/>
  <c r="AI568" i="1"/>
  <c r="AI564" i="1"/>
  <c r="AI688" i="1"/>
  <c r="AI658" i="1"/>
  <c r="AI791" i="1"/>
  <c r="AI719" i="1"/>
  <c r="AI703" i="1"/>
  <c r="AI661" i="1"/>
  <c r="AI605" i="1"/>
  <c r="AI581" i="1"/>
  <c r="AI698" i="1"/>
  <c r="AI618" i="1"/>
  <c r="AI538" i="1"/>
  <c r="AI731" i="1"/>
  <c r="AI711" i="1"/>
  <c r="AI641" i="1"/>
  <c r="AI573" i="1"/>
  <c r="AI802" i="1"/>
  <c r="AI770" i="1"/>
  <c r="AI750" i="1"/>
  <c r="AI718" i="1"/>
  <c r="AI682" i="1"/>
  <c r="AI650" i="1"/>
  <c r="AI526" i="1"/>
  <c r="AI673" i="1"/>
  <c r="AI617" i="1"/>
  <c r="AI561" i="1"/>
  <c r="AI794" i="1"/>
  <c r="AI762" i="1"/>
  <c r="AI742" i="1"/>
  <c r="AI710" i="1"/>
  <c r="AI694" i="1"/>
  <c r="AI668" i="1"/>
  <c r="AI664" i="1"/>
  <c r="AI656" i="1"/>
  <c r="AI648" i="1"/>
  <c r="AI624" i="1"/>
  <c r="AI616" i="1"/>
  <c r="AI608" i="1"/>
  <c r="AI576" i="1"/>
  <c r="AI560" i="1"/>
  <c r="AI552" i="1"/>
  <c r="AI683" i="1"/>
  <c r="AI778" i="1"/>
  <c r="AI690" i="1"/>
  <c r="AI676" i="1"/>
  <c r="AI636" i="1"/>
  <c r="AI632" i="1"/>
  <c r="AI612" i="1"/>
  <c r="AI548" i="1"/>
  <c r="AI536" i="1"/>
  <c r="AI735" i="1"/>
  <c r="AI727" i="1"/>
  <c r="AI699" i="1"/>
  <c r="AI695" i="1"/>
  <c r="AI687" i="1"/>
  <c r="AI680" i="1"/>
  <c r="AI677" i="1"/>
  <c r="AI637" i="1"/>
  <c r="AI633" i="1"/>
  <c r="AI737" i="1"/>
  <c r="AI733" i="1"/>
  <c r="AI729" i="1"/>
  <c r="AI725" i="1"/>
  <c r="AI721" i="1"/>
  <c r="AI717" i="1"/>
  <c r="AI713" i="1"/>
  <c r="AI709" i="1"/>
  <c r="AI705" i="1"/>
  <c r="AI639" i="1"/>
  <c r="AI635" i="1"/>
  <c r="AI547" i="1"/>
  <c r="AI546" i="1"/>
  <c r="AI786" i="1"/>
  <c r="AI758" i="1"/>
  <c r="AI734" i="1"/>
  <c r="AI686" i="1"/>
  <c r="AI672" i="1"/>
  <c r="AI652" i="1"/>
  <c r="AI620" i="1"/>
  <c r="AI520" i="1"/>
  <c r="AI516" i="1"/>
  <c r="AI512" i="1"/>
  <c r="AI669" i="1"/>
  <c r="AI601" i="1"/>
  <c r="AI597" i="1"/>
  <c r="AI589" i="1"/>
  <c r="AI585" i="1"/>
  <c r="AI569" i="1"/>
  <c r="AI565" i="1"/>
  <c r="AI513" i="1"/>
  <c r="AI697" i="1"/>
  <c r="AI693" i="1"/>
  <c r="AI689" i="1"/>
  <c r="AI685" i="1"/>
  <c r="AI679" i="1"/>
  <c r="AI675" i="1"/>
  <c r="AI627" i="1"/>
  <c r="AI599" i="1"/>
  <c r="AI595" i="1"/>
  <c r="AI591" i="1"/>
  <c r="AI587" i="1"/>
  <c r="AI571" i="1"/>
  <c r="AI567" i="1"/>
  <c r="AI563" i="1"/>
  <c r="AI559" i="1"/>
  <c r="AI702" i="1"/>
  <c r="AI640" i="1"/>
  <c r="AI540" i="1"/>
  <c r="AI787" i="1"/>
  <c r="AI763" i="1"/>
  <c r="AI759" i="1"/>
  <c r="AI747" i="1"/>
  <c r="AI621" i="1"/>
  <c r="AI609" i="1"/>
  <c r="AI557" i="1"/>
  <c r="AI521" i="1"/>
  <c r="AI801" i="1"/>
  <c r="AI785" i="1"/>
  <c r="AI769" i="1"/>
  <c r="AI671" i="1"/>
  <c r="AI655" i="1"/>
  <c r="AI623" i="1"/>
  <c r="AI607" i="1"/>
  <c r="AI579" i="1"/>
  <c r="AI519" i="1"/>
  <c r="AI515" i="1"/>
  <c r="AI511" i="1"/>
  <c r="AI604" i="1"/>
  <c r="AI556" i="1"/>
  <c r="AI528" i="1"/>
  <c r="AI799" i="1"/>
  <c r="AI657" i="1"/>
  <c r="AI533" i="1"/>
  <c r="AI701" i="1"/>
  <c r="AI663" i="1"/>
  <c r="AI647" i="1"/>
  <c r="AI575" i="1"/>
  <c r="AI543" i="1"/>
  <c r="AI535" i="1"/>
  <c r="AI527" i="1"/>
  <c r="AI783" i="1"/>
  <c r="AI739" i="1"/>
  <c r="AI645" i="1"/>
  <c r="AI577" i="1"/>
  <c r="AI660" i="1"/>
  <c r="AI580" i="1"/>
  <c r="AI524" i="1"/>
  <c r="AI795" i="1"/>
  <c r="AI771" i="1"/>
  <c r="AI723" i="1"/>
  <c r="AI707" i="1"/>
  <c r="AI653" i="1"/>
  <c r="AI625" i="1"/>
  <c r="AI541" i="1"/>
  <c r="AI525" i="1"/>
  <c r="AI805" i="1"/>
  <c r="AI789" i="1"/>
  <c r="AI773" i="1"/>
  <c r="AI757" i="1"/>
  <c r="AI749" i="1"/>
  <c r="AI741" i="1"/>
  <c r="AI659" i="1"/>
  <c r="AI643" i="1"/>
  <c r="AI611" i="1"/>
  <c r="AI603" i="1"/>
  <c r="AI583" i="1"/>
  <c r="AI544" i="1"/>
  <c r="AI775" i="1"/>
  <c r="AI751" i="1"/>
  <c r="AI613" i="1"/>
  <c r="AI553" i="1"/>
  <c r="AI793" i="1"/>
  <c r="AI777" i="1"/>
  <c r="AI761" i="1"/>
  <c r="AI615" i="1"/>
  <c r="AI539" i="1"/>
  <c r="AI531" i="1"/>
  <c r="AI523" i="1"/>
  <c r="AI767" i="1"/>
  <c r="AI726" i="1"/>
  <c r="AI644" i="1"/>
  <c r="AI572" i="1"/>
  <c r="AI532" i="1"/>
  <c r="AI715" i="1"/>
  <c r="AI665" i="1"/>
  <c r="AI545" i="1"/>
  <c r="AI765" i="1"/>
  <c r="AI753" i="1"/>
  <c r="AI631" i="1"/>
  <c r="AI797" i="1"/>
  <c r="AI745" i="1"/>
  <c r="AI667" i="1"/>
  <c r="AI555" i="1"/>
  <c r="AI551" i="1"/>
  <c r="AI781" i="1"/>
  <c r="AI651" i="1"/>
  <c r="AI619" i="1"/>
  <c r="U105" i="18"/>
  <c r="T14" i="18"/>
  <c r="U13" i="18"/>
  <c r="T23" i="18"/>
  <c r="U20" i="18"/>
  <c r="U22" i="18"/>
  <c r="U21" i="18"/>
  <c r="U6" i="18"/>
  <c r="U43" i="18"/>
  <c r="AI170" i="1"/>
  <c r="AI509" i="1"/>
  <c r="AI505" i="1"/>
  <c r="AI501" i="1"/>
  <c r="AI497" i="1"/>
  <c r="AI493" i="1"/>
  <c r="AI489" i="1"/>
  <c r="AI485" i="1"/>
  <c r="AI481" i="1"/>
  <c r="AI477" i="1"/>
  <c r="AI473" i="1"/>
  <c r="AI469" i="1"/>
  <c r="AI465" i="1"/>
  <c r="AI461" i="1"/>
  <c r="AI457" i="1"/>
  <c r="AI453" i="1"/>
  <c r="AI449" i="1"/>
  <c r="AI445" i="1"/>
  <c r="AI425" i="1"/>
  <c r="AI484" i="1"/>
  <c r="AI480" i="1"/>
  <c r="AI437" i="1"/>
  <c r="AI429" i="1"/>
  <c r="AI441" i="1"/>
  <c r="AI433" i="1"/>
  <c r="AI504" i="1"/>
  <c r="AI496" i="1"/>
  <c r="AI488" i="1"/>
  <c r="AI468" i="1"/>
  <c r="AI464" i="1"/>
  <c r="AI460" i="1"/>
  <c r="AI456" i="1"/>
  <c r="AI452" i="1"/>
  <c r="AI448" i="1"/>
  <c r="AI444" i="1"/>
  <c r="AI440" i="1"/>
  <c r="AI472" i="1"/>
  <c r="AI492" i="1"/>
  <c r="AI436" i="1"/>
  <c r="AI428" i="1"/>
  <c r="AI471" i="1"/>
  <c r="AI500" i="1"/>
  <c r="AI503" i="1"/>
  <c r="AI483" i="1"/>
  <c r="AI475" i="1"/>
  <c r="AI455" i="1"/>
  <c r="AI447" i="1"/>
  <c r="AI435" i="1"/>
  <c r="AI446" i="1"/>
  <c r="AI499" i="1"/>
  <c r="AI467" i="1"/>
  <c r="AI459" i="1"/>
  <c r="AI427" i="1"/>
  <c r="AI370" i="1"/>
  <c r="AI507" i="1"/>
  <c r="AI491" i="1"/>
  <c r="AI463" i="1"/>
  <c r="AI439" i="1"/>
  <c r="AI486" i="1"/>
  <c r="AI482" i="1"/>
  <c r="AI478" i="1"/>
  <c r="AI474" i="1"/>
  <c r="AI74" i="1"/>
  <c r="AI508" i="1"/>
  <c r="AI432" i="1"/>
  <c r="AI494" i="1"/>
  <c r="AI470" i="1"/>
  <c r="AI454" i="1"/>
  <c r="AI430" i="1"/>
  <c r="AI79" i="1"/>
  <c r="AI381" i="1"/>
  <c r="AI379" i="1"/>
  <c r="AI168" i="1"/>
  <c r="AI487" i="1"/>
  <c r="AI479" i="1"/>
  <c r="AI451" i="1"/>
  <c r="AI431" i="1"/>
  <c r="AI506" i="1"/>
  <c r="AI490" i="1"/>
  <c r="AI466" i="1"/>
  <c r="AI450" i="1"/>
  <c r="AI426" i="1"/>
  <c r="AI71" i="1"/>
  <c r="AI424" i="1"/>
  <c r="AI423" i="1"/>
  <c r="AI422" i="1"/>
  <c r="AI417" i="1"/>
  <c r="AI418" i="1"/>
  <c r="AI416" i="1"/>
  <c r="AI415" i="1"/>
  <c r="AI495" i="1"/>
  <c r="AI498" i="1"/>
  <c r="AI458" i="1"/>
  <c r="AI434" i="1"/>
  <c r="AI185" i="1"/>
  <c r="AI372" i="1"/>
  <c r="AI77" i="1"/>
  <c r="AI373" i="1"/>
  <c r="AI420" i="1"/>
  <c r="AI383" i="1"/>
  <c r="AI386" i="1"/>
  <c r="AI380" i="1"/>
  <c r="AI76" i="1"/>
  <c r="AI476" i="1"/>
  <c r="AI502" i="1"/>
  <c r="AI70" i="1"/>
  <c r="AI150" i="1"/>
  <c r="AI462" i="1"/>
  <c r="AI442" i="1"/>
  <c r="AI371" i="1"/>
  <c r="AI382" i="1"/>
  <c r="AI73" i="1"/>
  <c r="AI159" i="1"/>
  <c r="AI443" i="1"/>
  <c r="AI438" i="1"/>
  <c r="AI419" i="1"/>
  <c r="V117" i="18" s="1"/>
  <c r="W117" i="18" s="1"/>
  <c r="AI384" i="1"/>
  <c r="AI162" i="1"/>
  <c r="AI165" i="1"/>
  <c r="AI396" i="1"/>
  <c r="AI397" i="1"/>
  <c r="AI393" i="1"/>
  <c r="AI388" i="1"/>
  <c r="AI395" i="1"/>
  <c r="AI392" i="1"/>
  <c r="AI410" i="1"/>
  <c r="AI391" i="1"/>
  <c r="AI389" i="1"/>
  <c r="AI421" i="1"/>
  <c r="AI387" i="1"/>
  <c r="AI394" i="1"/>
  <c r="AI405" i="1"/>
  <c r="AI88" i="1"/>
  <c r="AI401" i="1"/>
  <c r="AI378" i="1"/>
  <c r="AI400" i="1"/>
  <c r="AI385" i="1"/>
  <c r="AI84" i="1"/>
  <c r="AI82" i="1"/>
  <c r="AI390" i="1"/>
  <c r="AI404" i="1"/>
  <c r="AI409" i="1"/>
  <c r="AI377" i="1"/>
  <c r="AI408" i="1"/>
  <c r="AI412" i="1"/>
  <c r="AI375" i="1"/>
  <c r="AI398" i="1"/>
  <c r="AI414" i="1"/>
  <c r="AI413" i="1"/>
  <c r="AI402" i="1"/>
  <c r="AI406" i="1"/>
  <c r="AI80" i="1"/>
  <c r="AI411" i="1"/>
  <c r="AI407" i="1"/>
  <c r="AI403" i="1"/>
  <c r="AI399" i="1"/>
  <c r="AI376" i="1"/>
  <c r="AI374" i="1"/>
  <c r="AI187" i="1"/>
  <c r="AI86" i="1"/>
  <c r="U37" i="18"/>
  <c r="U36" i="18"/>
  <c r="U48" i="18"/>
  <c r="U9" i="18"/>
  <c r="U11" i="18"/>
  <c r="U5" i="18"/>
  <c r="U8" i="18"/>
  <c r="U7" i="18"/>
  <c r="U12" i="18"/>
  <c r="U10" i="18"/>
  <c r="U93" i="18"/>
  <c r="U96" i="18"/>
  <c r="U109" i="18"/>
  <c r="U108" i="18"/>
  <c r="T112" i="18"/>
  <c r="T100" i="18"/>
  <c r="U99" i="18"/>
  <c r="U106" i="18"/>
  <c r="U107" i="18"/>
  <c r="U98" i="18"/>
  <c r="U111" i="18"/>
  <c r="U110" i="18"/>
  <c r="U94" i="18"/>
  <c r="U95" i="18"/>
  <c r="U97" i="18"/>
  <c r="U92" i="18"/>
  <c r="U104" i="18"/>
  <c r="AI64" i="1"/>
  <c r="AI63" i="1"/>
  <c r="AI65" i="1"/>
  <c r="AI67" i="1"/>
  <c r="AI68" i="1"/>
  <c r="AI61" i="1"/>
  <c r="AI53" i="1"/>
  <c r="AI56" i="1"/>
  <c r="AI52" i="1"/>
  <c r="AI60" i="1"/>
  <c r="AI58" i="1"/>
  <c r="AI55" i="1"/>
  <c r="AI54" i="1"/>
  <c r="AI59" i="1"/>
  <c r="AI47" i="1"/>
  <c r="AI48" i="1"/>
  <c r="AI50" i="1"/>
  <c r="AI46" i="1"/>
  <c r="AI49" i="1"/>
  <c r="AI41" i="1"/>
  <c r="AI42" i="1"/>
  <c r="AI37" i="1"/>
  <c r="AI38" i="1"/>
  <c r="AI44" i="1"/>
  <c r="AI35" i="1"/>
  <c r="AI34" i="1"/>
  <c r="AI43" i="1"/>
  <c r="AI40" i="1"/>
  <c r="AI33" i="1"/>
  <c r="AI36" i="1"/>
  <c r="AI335" i="1"/>
  <c r="AI66" i="1"/>
  <c r="AI89" i="1"/>
  <c r="AI27" i="1"/>
  <c r="AI319" i="1"/>
  <c r="AI184" i="1"/>
  <c r="AI172" i="1"/>
  <c r="AI155" i="1"/>
  <c r="AI309" i="1"/>
  <c r="AI69" i="1"/>
  <c r="AI356" i="1"/>
  <c r="AI15" i="1"/>
  <c r="AI111" i="1"/>
  <c r="AI347" i="1"/>
  <c r="AI51" i="1"/>
  <c r="AI138" i="1"/>
  <c r="AI263" i="1"/>
  <c r="AI251" i="1"/>
  <c r="AI120" i="1"/>
  <c r="AI115" i="1"/>
  <c r="AI57" i="1"/>
  <c r="AI62" i="1"/>
  <c r="AI308" i="1"/>
  <c r="AI107" i="1"/>
  <c r="AI99" i="1"/>
  <c r="AI333" i="1"/>
  <c r="AI87" i="1"/>
  <c r="AI14" i="1"/>
  <c r="AI306" i="1"/>
  <c r="AI123" i="1"/>
  <c r="AI363" i="1"/>
  <c r="AI322" i="1"/>
  <c r="AI26" i="1"/>
  <c r="AI179" i="1"/>
  <c r="AI164" i="1"/>
  <c r="AI149" i="1"/>
  <c r="AI133" i="1"/>
  <c r="AI114" i="1"/>
  <c r="AI127" i="1"/>
  <c r="AI355" i="1"/>
  <c r="AI90" i="1"/>
  <c r="AI29" i="1"/>
  <c r="AI239" i="1"/>
  <c r="AI110" i="1"/>
  <c r="AI350" i="1"/>
  <c r="AI366" i="1"/>
  <c r="AI358" i="1"/>
  <c r="AI354" i="1"/>
  <c r="AI341" i="1"/>
  <c r="AI25" i="1"/>
  <c r="AI9" i="1"/>
  <c r="AI178" i="1"/>
  <c r="AI169" i="1"/>
  <c r="AI310" i="1"/>
  <c r="AI317" i="1"/>
  <c r="AI258" i="1"/>
  <c r="AI346" i="1"/>
  <c r="AI342" i="1"/>
  <c r="AI321" i="1"/>
  <c r="AI17" i="1"/>
  <c r="AI182" i="1"/>
  <c r="AI148" i="1"/>
  <c r="AI266" i="1"/>
  <c r="AI140" i="1"/>
  <c r="AI136" i="1"/>
  <c r="AI132" i="1"/>
  <c r="AI128" i="1"/>
  <c r="AI105" i="1"/>
  <c r="AI349" i="1"/>
  <c r="AI345" i="1"/>
  <c r="AI331" i="1"/>
  <c r="AI125" i="1"/>
  <c r="AI19" i="1"/>
  <c r="AI11" i="1"/>
  <c r="AI180" i="1"/>
  <c r="AI176" i="1"/>
  <c r="AI98" i="1"/>
  <c r="AI94" i="1"/>
  <c r="AI332" i="1"/>
  <c r="AI192" i="1"/>
  <c r="AI21" i="1"/>
  <c r="AI5" i="1"/>
  <c r="AI144" i="1"/>
  <c r="AI281" i="1"/>
  <c r="AI288" i="1"/>
  <c r="AI261" i="1"/>
  <c r="AI257" i="1"/>
  <c r="AI253" i="1"/>
  <c r="AI249" i="1"/>
  <c r="AI245" i="1"/>
  <c r="AI238" i="1"/>
  <c r="AI289" i="1"/>
  <c r="AI113" i="1"/>
  <c r="AI360" i="1"/>
  <c r="AI323" i="1"/>
  <c r="AI23" i="1"/>
  <c r="AI286" i="1"/>
  <c r="AI103" i="1"/>
  <c r="AI95" i="1"/>
  <c r="AI91" i="1"/>
  <c r="AI22" i="1"/>
  <c r="AI119" i="1"/>
  <c r="AI324" i="1"/>
  <c r="AI174" i="1"/>
  <c r="AI157" i="1"/>
  <c r="AI334" i="1"/>
  <c r="AI326" i="1"/>
  <c r="AI81" i="1"/>
  <c r="AI313" i="1"/>
  <c r="AI134" i="1"/>
  <c r="AI259" i="1"/>
  <c r="AI240" i="1"/>
  <c r="AI329" i="1"/>
  <c r="AI272" i="1"/>
  <c r="AI290" i="1"/>
  <c r="AI262" i="1"/>
  <c r="AI254" i="1"/>
  <c r="AI250" i="1"/>
  <c r="AI242" i="1"/>
  <c r="AI235" i="1"/>
  <c r="AI204" i="1"/>
  <c r="AI101" i="1"/>
  <c r="AI97" i="1"/>
  <c r="AI93" i="1"/>
  <c r="AI28" i="1"/>
  <c r="AI24" i="1"/>
  <c r="AI20" i="1"/>
  <c r="AI12" i="1"/>
  <c r="AI265" i="1"/>
  <c r="AI139" i="1"/>
  <c r="AI135" i="1"/>
  <c r="AI131" i="1"/>
  <c r="AI246" i="1"/>
  <c r="AI102" i="1"/>
  <c r="AI13" i="1"/>
  <c r="AI314" i="1"/>
  <c r="AI31" i="1"/>
  <c r="AI160" i="1"/>
  <c r="AI151" i="1"/>
  <c r="AI304" i="1"/>
  <c r="AI122" i="1"/>
  <c r="AI247" i="1"/>
  <c r="AI243" i="1"/>
  <c r="AI359" i="1"/>
  <c r="AI175" i="1"/>
  <c r="AI154" i="1"/>
  <c r="AI315" i="1"/>
  <c r="AI129" i="1"/>
  <c r="AI369" i="1"/>
  <c r="AI353" i="1"/>
  <c r="AI327" i="1"/>
  <c r="AI173" i="1"/>
  <c r="AI156" i="1"/>
  <c r="AI271" i="1"/>
  <c r="AI316" i="1"/>
  <c r="AI328" i="1"/>
  <c r="AI153" i="1"/>
  <c r="AI368" i="1"/>
  <c r="AI364" i="1"/>
  <c r="AI196" i="1"/>
  <c r="AI124" i="1"/>
  <c r="AI343" i="1"/>
  <c r="AI325" i="1"/>
  <c r="AI318" i="1"/>
  <c r="AI30" i="1"/>
  <c r="AI141" i="1"/>
  <c r="AI361" i="1"/>
  <c r="AI336" i="1"/>
  <c r="AI320" i="1"/>
  <c r="AI72" i="1"/>
  <c r="AI16" i="1"/>
  <c r="AI8" i="1"/>
  <c r="AI181" i="1"/>
  <c r="AI109" i="1"/>
  <c r="AI339" i="1"/>
  <c r="AI7" i="1"/>
  <c r="AI282" i="1"/>
  <c r="AI183" i="1"/>
  <c r="AI357" i="1"/>
  <c r="AI340" i="1"/>
  <c r="AI330" i="1"/>
  <c r="AI177" i="1"/>
  <c r="AI152" i="1"/>
  <c r="AI147" i="1"/>
  <c r="AI236" i="1"/>
  <c r="AI351" i="1"/>
  <c r="AI78" i="1"/>
  <c r="AI158" i="1"/>
  <c r="AI145" i="1"/>
  <c r="AI312" i="1"/>
  <c r="AI137" i="1"/>
  <c r="AI126" i="1"/>
  <c r="AI365" i="1"/>
  <c r="AI161" i="1"/>
  <c r="AI287" i="1"/>
  <c r="AI121" i="1"/>
  <c r="AI112" i="1"/>
  <c r="AI108" i="1"/>
  <c r="AI311" i="1"/>
  <c r="AI18" i="1"/>
  <c r="AI83" i="1"/>
  <c r="AI117" i="1"/>
  <c r="AI255" i="1"/>
  <c r="AI256" i="1"/>
  <c r="AI344" i="1"/>
  <c r="AI130" i="1"/>
  <c r="AI291" i="1"/>
  <c r="AI260" i="1"/>
  <c r="AI244" i="1"/>
  <c r="AI143" i="1"/>
  <c r="AI264" i="1"/>
  <c r="AI248" i="1"/>
  <c r="AI237" i="1"/>
  <c r="AI348" i="1"/>
  <c r="AI4" i="1"/>
  <c r="AI307" i="1"/>
  <c r="AI252" i="1"/>
  <c r="AI241" i="1"/>
  <c r="AI305" i="1"/>
  <c r="AI32" i="1"/>
  <c r="AI39" i="1"/>
  <c r="AI96" i="1"/>
  <c r="AI92" i="1"/>
  <c r="AI116" i="1"/>
  <c r="AI210" i="1"/>
  <c r="AI212" i="1"/>
  <c r="AI278" i="1"/>
  <c r="AI223" i="1"/>
  <c r="AI227" i="1"/>
  <c r="AI276" i="1"/>
  <c r="AI218" i="1"/>
  <c r="AI211" i="1"/>
  <c r="AI208" i="1"/>
  <c r="AI226" i="1"/>
  <c r="AI219" i="1"/>
  <c r="AI207" i="1"/>
  <c r="AI273" i="1"/>
  <c r="AI270" i="1"/>
  <c r="AI214" i="1"/>
  <c r="AI230" i="1"/>
  <c r="AI220" i="1"/>
  <c r="AI216" i="1"/>
  <c r="AI284" i="1"/>
  <c r="AI277" i="1"/>
  <c r="AI269" i="1"/>
  <c r="AI10" i="1"/>
  <c r="AI234" i="1"/>
  <c r="AI231" i="1"/>
  <c r="AI224" i="1"/>
  <c r="AI228" i="1"/>
  <c r="AI206" i="1"/>
  <c r="AI268" i="1"/>
  <c r="AI285" i="1"/>
  <c r="AI294" i="1"/>
  <c r="AI188" i="1"/>
  <c r="AI222" i="1"/>
  <c r="AI215" i="1"/>
  <c r="AI232" i="1"/>
  <c r="AI274" i="1"/>
  <c r="AI280" i="1"/>
  <c r="AI104" i="1"/>
  <c r="AI362" i="1"/>
  <c r="AI198" i="1"/>
  <c r="AI300" i="1"/>
  <c r="AI367" i="1"/>
  <c r="AI202" i="1"/>
  <c r="AI338" i="1"/>
  <c r="AI167" i="1"/>
  <c r="AI194" i="1"/>
  <c r="AI171" i="1"/>
  <c r="AI186" i="1"/>
  <c r="AI197" i="1"/>
  <c r="AI303" i="1"/>
  <c r="AI191" i="1"/>
  <c r="AI189" i="1"/>
  <c r="AI166" i="1"/>
  <c r="AI297" i="1"/>
  <c r="AI298" i="1"/>
  <c r="AI142" i="1"/>
  <c r="AI193" i="1"/>
  <c r="AI190" i="1"/>
  <c r="AI199" i="1"/>
  <c r="AI301" i="1"/>
  <c r="AI302" i="1"/>
  <c r="AI146" i="1"/>
  <c r="AI352" i="1"/>
  <c r="AI195" i="1"/>
  <c r="AI203" i="1"/>
  <c r="AI299" i="1"/>
  <c r="AI337" i="1"/>
  <c r="AI163" i="1"/>
  <c r="AI75" i="1"/>
  <c r="AI201" i="1"/>
  <c r="AI45" i="1"/>
  <c r="AI118" i="1"/>
  <c r="AI106" i="1"/>
  <c r="AI283" i="1"/>
  <c r="AI200" i="1"/>
  <c r="AI221" i="1"/>
  <c r="AI267" i="1"/>
  <c r="AI233" i="1"/>
  <c r="AI205" i="1"/>
  <c r="AI6" i="1"/>
  <c r="AI209" i="1"/>
  <c r="AI213" i="1"/>
  <c r="AI225" i="1"/>
  <c r="AI295" i="1"/>
  <c r="AI275" i="1"/>
  <c r="AI217" i="1"/>
  <c r="AI229" i="1"/>
  <c r="AI279" i="1"/>
  <c r="AI292" i="1"/>
  <c r="AI85" i="1"/>
  <c r="AI100" i="1"/>
  <c r="AI296" i="1"/>
  <c r="AI293" i="1"/>
  <c r="T38" i="18"/>
  <c r="T52" i="18"/>
  <c r="V185" i="18" l="1"/>
  <c r="W185" i="18" s="1"/>
  <c r="U193" i="18"/>
  <c r="V188" i="18"/>
  <c r="W188" i="18" s="1"/>
  <c r="V190" i="18"/>
  <c r="W190" i="18" s="1"/>
  <c r="V186" i="18"/>
  <c r="W186" i="18" s="1"/>
  <c r="V187" i="18"/>
  <c r="W187" i="18" s="1"/>
  <c r="V191" i="18"/>
  <c r="W191" i="18" s="1"/>
  <c r="V192" i="18"/>
  <c r="W192" i="18" s="1"/>
  <c r="V47" i="18"/>
  <c r="W47" i="18" s="1"/>
  <c r="V177" i="18"/>
  <c r="W177" i="18" s="1"/>
  <c r="V178" i="18"/>
  <c r="W178" i="18" s="1"/>
  <c r="V175" i="18"/>
  <c r="W175" i="18" s="1"/>
  <c r="V173" i="18"/>
  <c r="W173" i="18" s="1"/>
  <c r="V174" i="18"/>
  <c r="W174" i="18" s="1"/>
  <c r="U179" i="18"/>
  <c r="V176" i="18"/>
  <c r="W176" i="18" s="1"/>
  <c r="V172" i="18"/>
  <c r="W172" i="18" s="1"/>
  <c r="V171" i="18"/>
  <c r="V161" i="18"/>
  <c r="W161" i="18" s="1"/>
  <c r="V45" i="18"/>
  <c r="W45" i="18" s="1"/>
  <c r="V162" i="18"/>
  <c r="W162" i="18" s="1"/>
  <c r="V164" i="18"/>
  <c r="W164" i="18" s="1"/>
  <c r="V159" i="18"/>
  <c r="W159" i="18" s="1"/>
  <c r="U165" i="18"/>
  <c r="V163" i="18"/>
  <c r="W163" i="18" s="1"/>
  <c r="V160" i="18"/>
  <c r="W160" i="18" s="1"/>
  <c r="V157" i="18"/>
  <c r="V158" i="18"/>
  <c r="W158" i="18" s="1"/>
  <c r="V44" i="18"/>
  <c r="W44" i="18" s="1"/>
  <c r="V144" i="18"/>
  <c r="W144" i="18" s="1"/>
  <c r="V147" i="18"/>
  <c r="W147" i="18" s="1"/>
  <c r="V123" i="18"/>
  <c r="W123" i="18" s="1"/>
  <c r="V130" i="18"/>
  <c r="W130" i="18" s="1"/>
  <c r="V129" i="18"/>
  <c r="W129" i="18" s="1"/>
  <c r="V149" i="18"/>
  <c r="W149" i="18" s="1"/>
  <c r="V121" i="18"/>
  <c r="W121" i="18" s="1"/>
  <c r="V135" i="18"/>
  <c r="W135" i="18" s="1"/>
  <c r="V148" i="18"/>
  <c r="W148" i="18" s="1"/>
  <c r="V122" i="18"/>
  <c r="W122" i="18" s="1"/>
  <c r="V131" i="18"/>
  <c r="W131" i="18" s="1"/>
  <c r="V145" i="18"/>
  <c r="W145" i="18" s="1"/>
  <c r="V146" i="18"/>
  <c r="W146" i="18" s="1"/>
  <c r="V119" i="18"/>
  <c r="W119" i="18" s="1"/>
  <c r="V118" i="18"/>
  <c r="W118" i="18" s="1"/>
  <c r="V136" i="18"/>
  <c r="W136" i="18" s="1"/>
  <c r="V120" i="18"/>
  <c r="W120" i="18" s="1"/>
  <c r="V150" i="18"/>
  <c r="W150" i="18" s="1"/>
  <c r="V133" i="18"/>
  <c r="W133" i="18" s="1"/>
  <c r="U137" i="18"/>
  <c r="V116" i="18"/>
  <c r="V132" i="18"/>
  <c r="W132" i="18" s="1"/>
  <c r="V134" i="18"/>
  <c r="W134" i="18" s="1"/>
  <c r="U151" i="18"/>
  <c r="U124" i="18"/>
  <c r="V143" i="18"/>
  <c r="W143" i="18" s="1"/>
  <c r="V50" i="18"/>
  <c r="W50" i="18" s="1"/>
  <c r="V46" i="18"/>
  <c r="W46" i="18" s="1"/>
  <c r="V49" i="18"/>
  <c r="W49" i="18" s="1"/>
  <c r="U14" i="18"/>
  <c r="V13" i="18"/>
  <c r="W13" i="18" s="1"/>
  <c r="V21" i="18"/>
  <c r="W21" i="18" s="1"/>
  <c r="V20" i="18"/>
  <c r="W20" i="18" s="1"/>
  <c r="U23" i="18"/>
  <c r="V22" i="18"/>
  <c r="W22" i="18" s="1"/>
  <c r="V6" i="18"/>
  <c r="W6" i="18" s="1"/>
  <c r="V43" i="18"/>
  <c r="V37" i="18"/>
  <c r="W37" i="18" s="1"/>
  <c r="V48" i="18"/>
  <c r="W48" i="18" s="1"/>
  <c r="V36" i="18"/>
  <c r="V9" i="18"/>
  <c r="W9" i="18" s="1"/>
  <c r="V11" i="18"/>
  <c r="W11" i="18" s="1"/>
  <c r="V8" i="18"/>
  <c r="W8" i="18" s="1"/>
  <c r="V5" i="18"/>
  <c r="V7" i="18"/>
  <c r="W7" i="18" s="1"/>
  <c r="V12" i="18"/>
  <c r="W12" i="18" s="1"/>
  <c r="V10" i="18"/>
  <c r="W10" i="18" s="1"/>
  <c r="V93" i="18"/>
  <c r="W93" i="18" s="1"/>
  <c r="V105" i="18"/>
  <c r="W105" i="18" s="1"/>
  <c r="V108" i="18"/>
  <c r="W108" i="18" s="1"/>
  <c r="V96" i="18"/>
  <c r="W96" i="18" s="1"/>
  <c r="V98" i="18"/>
  <c r="W98" i="18" s="1"/>
  <c r="V97" i="18"/>
  <c r="W97" i="18" s="1"/>
  <c r="V111" i="18"/>
  <c r="W111" i="18" s="1"/>
  <c r="U112" i="18"/>
  <c r="V99" i="18"/>
  <c r="W99" i="18" s="1"/>
  <c r="V107" i="18"/>
  <c r="W107" i="18" s="1"/>
  <c r="V95" i="18"/>
  <c r="V94" i="18"/>
  <c r="W94" i="18" s="1"/>
  <c r="V104" i="18"/>
  <c r="V109" i="18"/>
  <c r="W109" i="18" s="1"/>
  <c r="V92" i="18"/>
  <c r="W92" i="18" s="1"/>
  <c r="V106" i="18"/>
  <c r="W106" i="18" s="1"/>
  <c r="V110" i="18"/>
  <c r="W110" i="18" s="1"/>
  <c r="U100" i="18"/>
  <c r="U38" i="18"/>
  <c r="U52" i="18"/>
  <c r="V193" i="18" l="1"/>
  <c r="W193" i="18" s="1"/>
  <c r="V179" i="18"/>
  <c r="W179" i="18" s="1"/>
  <c r="W171" i="18"/>
  <c r="V165" i="18"/>
  <c r="W165" i="18" s="1"/>
  <c r="W157" i="18"/>
  <c r="V137" i="18"/>
  <c r="W137" i="18" s="1"/>
  <c r="V124" i="18"/>
  <c r="W124" i="18" s="1"/>
  <c r="W116" i="18"/>
  <c r="V151" i="18"/>
  <c r="W151" i="18" s="1"/>
  <c r="V14" i="18"/>
  <c r="V23" i="18"/>
  <c r="W23" i="18" s="1"/>
  <c r="V112" i="18"/>
  <c r="W112" i="18" s="1"/>
  <c r="W104" i="18"/>
  <c r="V100" i="18"/>
  <c r="W100" i="18" s="1"/>
  <c r="W95" i="18"/>
  <c r="W5" i="18"/>
  <c r="W14" i="18" s="1"/>
  <c r="V38" i="18"/>
  <c r="W38" i="18" s="1"/>
  <c r="W36" i="18"/>
  <c r="V52" i="18"/>
  <c r="W43" i="18"/>
  <c r="W52" i="18" s="1"/>
</calcChain>
</file>

<file path=xl/sharedStrings.xml><?xml version="1.0" encoding="utf-8"?>
<sst xmlns="http://schemas.openxmlformats.org/spreadsheetml/2006/main" count="7059" uniqueCount="620">
  <si>
    <t>School</t>
  </si>
  <si>
    <t>Division</t>
  </si>
  <si>
    <t>System</t>
  </si>
  <si>
    <t>Roofing</t>
  </si>
  <si>
    <t>Paving</t>
  </si>
  <si>
    <t>HVAC</t>
  </si>
  <si>
    <t>Openings</t>
  </si>
  <si>
    <t>Finishes</t>
  </si>
  <si>
    <t>Plumbing</t>
  </si>
  <si>
    <t>Electrical</t>
  </si>
  <si>
    <t>Low Voltage</t>
  </si>
  <si>
    <t>Fencing</t>
  </si>
  <si>
    <t>Playground</t>
  </si>
  <si>
    <t>Div 07</t>
  </si>
  <si>
    <t>Div 23</t>
  </si>
  <si>
    <t>Div 08</t>
  </si>
  <si>
    <t>Div 09</t>
  </si>
  <si>
    <t>Div 22</t>
  </si>
  <si>
    <t>Div 26</t>
  </si>
  <si>
    <t>Description</t>
  </si>
  <si>
    <t>BUR - Gravel</t>
  </si>
  <si>
    <t>BUR - Gran Cap</t>
  </si>
  <si>
    <t>BUR - Emulsion Cap</t>
  </si>
  <si>
    <t>Poly Foam</t>
  </si>
  <si>
    <t>SP - TPO</t>
  </si>
  <si>
    <t>SP - TPA/PVC</t>
  </si>
  <si>
    <t>Standing Seam</t>
  </si>
  <si>
    <t>Longevity</t>
  </si>
  <si>
    <t>Cost per Unit</t>
  </si>
  <si>
    <t>Ashpalt Shingle</t>
  </si>
  <si>
    <t>Composite Shingle</t>
  </si>
  <si>
    <t>Clay Tile</t>
  </si>
  <si>
    <t>Asphalt Playground</t>
  </si>
  <si>
    <t>Asphalt Parking Lot</t>
  </si>
  <si>
    <t>Water Heater 50 Gallon</t>
  </si>
  <si>
    <t>Water Heater 30 Gallon</t>
  </si>
  <si>
    <t>Water Closet</t>
  </si>
  <si>
    <t>Urinal Waterless</t>
  </si>
  <si>
    <t>FACP</t>
  </si>
  <si>
    <t>Flooring</t>
  </si>
  <si>
    <t>VCT 12x12</t>
  </si>
  <si>
    <t>VAT 9x9</t>
  </si>
  <si>
    <t>Vinyl Sheet</t>
  </si>
  <si>
    <t>Vinyl Tile</t>
  </si>
  <si>
    <t>Rubber Sheet</t>
  </si>
  <si>
    <t>Rubber Tile</t>
  </si>
  <si>
    <t>Linoleum Sheet</t>
  </si>
  <si>
    <t>Wood - Stage</t>
  </si>
  <si>
    <t>Wood - Court</t>
  </si>
  <si>
    <t>Carpet  Tile</t>
  </si>
  <si>
    <t>Carpet Roll</t>
  </si>
  <si>
    <t>Vinyl Gym</t>
  </si>
  <si>
    <t>Rubber Gym</t>
  </si>
  <si>
    <t>Paint Exterior</t>
  </si>
  <si>
    <t>Paint Interior</t>
  </si>
  <si>
    <t>Wall Board</t>
  </si>
  <si>
    <t>Door</t>
  </si>
  <si>
    <t>Window</t>
  </si>
  <si>
    <t>Package Unit 5 Ton</t>
  </si>
  <si>
    <t>Package Unit 10 Ton</t>
  </si>
  <si>
    <t>Chiller</t>
  </si>
  <si>
    <t>Air Handler</t>
  </si>
  <si>
    <t>Boiler</t>
  </si>
  <si>
    <t>Heat Pump</t>
  </si>
  <si>
    <t>Furnace</t>
  </si>
  <si>
    <t>Condensing Unit</t>
  </si>
  <si>
    <t>Multizone</t>
  </si>
  <si>
    <t>Condensing Unit 1 Ton</t>
  </si>
  <si>
    <t>Condensing Unit 3 Ton</t>
  </si>
  <si>
    <t>Condensing Unit 5 Ton</t>
  </si>
  <si>
    <t>Plastic Equipment</t>
  </si>
  <si>
    <t>Metal Equipment</t>
  </si>
  <si>
    <t>Fabric/Rope Equipment</t>
  </si>
  <si>
    <t>Wood Fiber</t>
  </si>
  <si>
    <t>Sand</t>
  </si>
  <si>
    <t>Rubber Mat</t>
  </si>
  <si>
    <t>Rubber Pour in Place</t>
  </si>
  <si>
    <t>Vinyl Fabric</t>
  </si>
  <si>
    <t>2" Chain Link, Galv, 4'</t>
  </si>
  <si>
    <t>2" Chain Link, Galv, 6'</t>
  </si>
  <si>
    <t>2" Chain Link, Galv, 8'</t>
  </si>
  <si>
    <t>2" Chain Link, Galv, 10'</t>
  </si>
  <si>
    <t>1" Chain Link, Galv, 6'</t>
  </si>
  <si>
    <t>1" Chain Link, Galv, 8'</t>
  </si>
  <si>
    <t>1" Chain Link, Galv, 10'</t>
  </si>
  <si>
    <t>2" Chain Link, Vinyl Coated, 6'</t>
  </si>
  <si>
    <t>2" Chain Link, Vinyl Coated, 8'</t>
  </si>
  <si>
    <t>2" Chain Link, Vinyl Coated, 10'</t>
  </si>
  <si>
    <t>16ga Iron Fence 6'</t>
  </si>
  <si>
    <t>16ga Iron Fence 8'</t>
  </si>
  <si>
    <t>16ga Iron Fence 10'</t>
  </si>
  <si>
    <t>Artificial Turf</t>
  </si>
  <si>
    <t>District</t>
  </si>
  <si>
    <t>Districts</t>
  </si>
  <si>
    <t>Jamul Dulzura</t>
  </si>
  <si>
    <t>Alpine</t>
  </si>
  <si>
    <t>Mountain Empire</t>
  </si>
  <si>
    <t>Jamul Primary</t>
  </si>
  <si>
    <t>Jamul Intermediate</t>
  </si>
  <si>
    <t>Oak Grove Middle School</t>
  </si>
  <si>
    <t>JamulDulzura</t>
  </si>
  <si>
    <t>QTY (unit)</t>
  </si>
  <si>
    <t>Cost Per Unit</t>
  </si>
  <si>
    <t>Building</t>
  </si>
  <si>
    <t>Joan MacQueen</t>
  </si>
  <si>
    <t>Component</t>
  </si>
  <si>
    <t>Life Cycle</t>
  </si>
  <si>
    <t>Is Portable</t>
  </si>
  <si>
    <t>Yes</t>
  </si>
  <si>
    <t>No</t>
  </si>
  <si>
    <t>Seal Coat and Stripe</t>
  </si>
  <si>
    <t>Condition</t>
  </si>
  <si>
    <t>Current FY</t>
  </si>
  <si>
    <t>Installation Date</t>
  </si>
  <si>
    <t>Planned Replacement Date</t>
  </si>
  <si>
    <t>Boulder Oaks</t>
  </si>
  <si>
    <t>Creekside</t>
  </si>
  <si>
    <t>Shadow Hills</t>
  </si>
  <si>
    <t>North Parking Lot</t>
  </si>
  <si>
    <t>Maintenance Road</t>
  </si>
  <si>
    <t>Light Standard 20-30'</t>
  </si>
  <si>
    <t>Stadium Lighting</t>
  </si>
  <si>
    <t>Div  32</t>
  </si>
  <si>
    <t>Div 32</t>
  </si>
  <si>
    <t>Div 13</t>
  </si>
  <si>
    <t>Panel 225A 480/277 3P</t>
  </si>
  <si>
    <t>Panel 400A 208/120 3P</t>
  </si>
  <si>
    <t>Panel 125A 120/240 1P</t>
  </si>
  <si>
    <t>Light Standard 10-20'</t>
  </si>
  <si>
    <t>Light Standard 30-40'</t>
  </si>
  <si>
    <t>FACP FCI 7100</t>
  </si>
  <si>
    <t>LowVoltage</t>
  </si>
  <si>
    <t>Panel 225A 208/120 3P</t>
  </si>
  <si>
    <t>Package Unit 3.5 Ton</t>
  </si>
  <si>
    <t>Package Unit 4 Ton</t>
  </si>
  <si>
    <t>Package Unit 3 Ton</t>
  </si>
  <si>
    <t>Package Unit 2.5 Ton</t>
  </si>
  <si>
    <t>Geo Tile</t>
  </si>
  <si>
    <t>Package Unit 2 Ton</t>
  </si>
  <si>
    <t>Package Unit 7.5 Ton</t>
  </si>
  <si>
    <t>Heater/Ventilation 100K BTU</t>
  </si>
  <si>
    <t>Heater/Ventilation 250K BTU</t>
  </si>
  <si>
    <t>Water Heater 100 Gallon</t>
  </si>
  <si>
    <t>Water Heater 10 Gallon</t>
  </si>
  <si>
    <t>Fire Sprinkler Riser</t>
  </si>
  <si>
    <t>DCW/Sewer</t>
  </si>
  <si>
    <t>Clock/Bell/Paging</t>
  </si>
  <si>
    <t>Intrusion</t>
  </si>
  <si>
    <t>Security Camera</t>
  </si>
  <si>
    <t>EMS</t>
  </si>
  <si>
    <t>Fluorescent CR Lighting</t>
  </si>
  <si>
    <t>LED CR Lighting</t>
  </si>
  <si>
    <t>Urinal</t>
  </si>
  <si>
    <t>Restroom Sink</t>
  </si>
  <si>
    <t>Package Unit 30 Ton</t>
  </si>
  <si>
    <t>BUR - 2ply Torch</t>
  </si>
  <si>
    <t>Summary by Priority</t>
  </si>
  <si>
    <t>Total</t>
  </si>
  <si>
    <t>Summary by Building Type</t>
  </si>
  <si>
    <t>Permanent Construction</t>
  </si>
  <si>
    <t>Portable/Modular</t>
  </si>
  <si>
    <t>Summary by School Site</t>
  </si>
  <si>
    <t>Summary by Priority - 5 Year</t>
  </si>
  <si>
    <t>Cost to Replace*</t>
  </si>
  <si>
    <t>Package Unit 20 Ton</t>
  </si>
  <si>
    <t>Package Unit 25 Ton</t>
  </si>
  <si>
    <t>Condition Index</t>
  </si>
  <si>
    <t>FCI</t>
  </si>
  <si>
    <t>Sub Division</t>
  </si>
  <si>
    <t>Sub System</t>
  </si>
  <si>
    <t>Distribution</t>
  </si>
  <si>
    <t>Lighting</t>
  </si>
  <si>
    <t>BUR</t>
  </si>
  <si>
    <t>Ballast</t>
  </si>
  <si>
    <t>Single Ply</t>
  </si>
  <si>
    <t>Shingle/Tile</t>
  </si>
  <si>
    <t>Foam</t>
  </si>
  <si>
    <t>Interior Doors</t>
  </si>
  <si>
    <t>Exterior Doors</t>
  </si>
  <si>
    <t>Windows</t>
  </si>
  <si>
    <t>Interior Paint</t>
  </si>
  <si>
    <t>Exterior Paint</t>
  </si>
  <si>
    <t>Interior Wall Treatment</t>
  </si>
  <si>
    <t>Carpet Tile</t>
  </si>
  <si>
    <t>Resilient Tile</t>
  </si>
  <si>
    <t>Resilient Sheet</t>
  </si>
  <si>
    <t>Ceiling Tile</t>
  </si>
  <si>
    <t>Water Heater</t>
  </si>
  <si>
    <t>Domestic Cold Water</t>
  </si>
  <si>
    <t>Sewer</t>
  </si>
  <si>
    <t>Gas</t>
  </si>
  <si>
    <t>Fire Sprinkler</t>
  </si>
  <si>
    <t>Fire Alarm</t>
  </si>
  <si>
    <t>Chain Link</t>
  </si>
  <si>
    <t>Iron</t>
  </si>
  <si>
    <t>Asphalt Concrete</t>
  </si>
  <si>
    <t>Seal Coat/Maintenance</t>
  </si>
  <si>
    <t>Package</t>
  </si>
  <si>
    <t>Central Plant</t>
  </si>
  <si>
    <t>Split</t>
  </si>
  <si>
    <t>Fixture</t>
  </si>
  <si>
    <t>FireAlarm</t>
  </si>
  <si>
    <t>SinglePly</t>
  </si>
  <si>
    <t>Steel</t>
  </si>
  <si>
    <t>VinylFabric</t>
  </si>
  <si>
    <t>Sub Class</t>
  </si>
  <si>
    <t>ChainLink</t>
  </si>
  <si>
    <t>ACPaving</t>
  </si>
  <si>
    <t>SealMaintenance</t>
  </si>
  <si>
    <t>Domestic</t>
  </si>
  <si>
    <t>FireSprinkler</t>
  </si>
  <si>
    <t>WaterHeater</t>
  </si>
  <si>
    <t>CBP</t>
  </si>
  <si>
    <t>Security</t>
  </si>
  <si>
    <t>Turf</t>
  </si>
  <si>
    <t>CarpetTile</t>
  </si>
  <si>
    <t>CarpetRoll</t>
  </si>
  <si>
    <t>ResilientSheet</t>
  </si>
  <si>
    <t>PaintExt</t>
  </si>
  <si>
    <t>PaintInt</t>
  </si>
  <si>
    <t>ResilientTile</t>
  </si>
  <si>
    <t>WallTreatment</t>
  </si>
  <si>
    <t>Wood</t>
  </si>
  <si>
    <t>CentralPlant</t>
  </si>
  <si>
    <t>Vent</t>
  </si>
  <si>
    <t>Equipment</t>
  </si>
  <si>
    <t>Surfacing</t>
  </si>
  <si>
    <t>Metal Halide 400W Single</t>
  </si>
  <si>
    <t>Metal Halide 400W Dual</t>
  </si>
  <si>
    <t>Panel 100A 208/120 3P</t>
  </si>
  <si>
    <t>Panel 200A 208/120 3P</t>
  </si>
  <si>
    <t>Panel 175A 208/120 3P</t>
  </si>
  <si>
    <t>Panel 150A 120/240 1P</t>
  </si>
  <si>
    <t>Main Switch Board 1600A 208/120 3P 42,000AIC</t>
  </si>
  <si>
    <t>Good</t>
  </si>
  <si>
    <t>Fair</t>
  </si>
  <si>
    <t>Poor</t>
  </si>
  <si>
    <t>Critical</t>
  </si>
  <si>
    <t>Identification</t>
  </si>
  <si>
    <t>Panel 400A 277/480 3P</t>
  </si>
  <si>
    <t>Panel 225A 277/480 3P</t>
  </si>
  <si>
    <t>Water Heater Instahot Electric</t>
  </si>
  <si>
    <t>Water Heater 20 Gallon Electric</t>
  </si>
  <si>
    <t>Water Heater 10 Gallon Electric</t>
  </si>
  <si>
    <t>Water Heater 100 Gallon Electric</t>
  </si>
  <si>
    <t>Water Heater 30 Gallon Electric</t>
  </si>
  <si>
    <t>Water Heater 50 Gallon Electric</t>
  </si>
  <si>
    <t>Water Heater 12 Gallon Electric</t>
  </si>
  <si>
    <t>Water Heater 10 Gallon Gas</t>
  </si>
  <si>
    <t>Water Heater 100 Gallon Gas</t>
  </si>
  <si>
    <t>Water Heater 12 Gallon Gas</t>
  </si>
  <si>
    <t>Water Heater 20 Gallon Gas</t>
  </si>
  <si>
    <t>Water Heater 30 Gallon Gas</t>
  </si>
  <si>
    <t>Water Heater 50 Gallon Gas</t>
  </si>
  <si>
    <t>Water Heater Instahot Gas</t>
  </si>
  <si>
    <t>Priority 1 By Component By School</t>
  </si>
  <si>
    <t>Descanso</t>
  </si>
  <si>
    <t>Campo</t>
  </si>
  <si>
    <t>Clover Flat</t>
  </si>
  <si>
    <t>Mountain Empire HS</t>
  </si>
  <si>
    <t xml:space="preserve">Pine Valley </t>
  </si>
  <si>
    <t>Potrero</t>
  </si>
  <si>
    <t>Jacumba</t>
  </si>
  <si>
    <t>Moutain Empire Alt Ed</t>
  </si>
  <si>
    <t>Front Parking Lot</t>
  </si>
  <si>
    <t>Middle Parking Lot</t>
  </si>
  <si>
    <t>Fire Road</t>
  </si>
  <si>
    <t>North Blacktop</t>
  </si>
  <si>
    <t>East Blacktop</t>
  </si>
  <si>
    <t>Handball Court</t>
  </si>
  <si>
    <t>Basketball Court</t>
  </si>
  <si>
    <t>District Office Parking Lot</t>
  </si>
  <si>
    <t>MOT Parking</t>
  </si>
  <si>
    <t>MountainEmpireHS</t>
  </si>
  <si>
    <t>APL-FPL-18710</t>
  </si>
  <si>
    <t>SCS-FPL-18710</t>
  </si>
  <si>
    <t>APL-MPL-25922</t>
  </si>
  <si>
    <t>APL-NPL-44785</t>
  </si>
  <si>
    <t>SCS-MPL-25922</t>
  </si>
  <si>
    <t>SCS-NPL-44785</t>
  </si>
  <si>
    <t>APL-FR-24262</t>
  </si>
  <si>
    <t>SCS-FR-24262</t>
  </si>
  <si>
    <t>AP-NB-23103</t>
  </si>
  <si>
    <t>APL-MR-10332</t>
  </si>
  <si>
    <t>AP-EB-8890</t>
  </si>
  <si>
    <t>AP-HC-3207</t>
  </si>
  <si>
    <t>AP-BC-14726</t>
  </si>
  <si>
    <t>APL-MOTP-</t>
  </si>
  <si>
    <t>SCS-NB-23103</t>
  </si>
  <si>
    <t>SCS-MR-10332</t>
  </si>
  <si>
    <t>SCS-EB-8890</t>
  </si>
  <si>
    <t>SCS-HC-3207</t>
  </si>
  <si>
    <t>SCS-BC-14726</t>
  </si>
  <si>
    <t>SCS-MOTP-</t>
  </si>
  <si>
    <t>APL-DOPL-</t>
  </si>
  <si>
    <t>SCS-DOPL-</t>
  </si>
  <si>
    <t>Admin</t>
  </si>
  <si>
    <t>S</t>
  </si>
  <si>
    <t>Gym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</si>
  <si>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</si>
  <si>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</si>
  <si>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</si>
  <si>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</si>
  <si>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</si>
  <si>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</si>
  <si>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</si>
  <si>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</si>
  <si>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</si>
  <si>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Q1</t>
  </si>
  <si>
    <t>L1</t>
  </si>
  <si>
    <t>L2</t>
  </si>
  <si>
    <t>L3</t>
  </si>
  <si>
    <t>L4</t>
  </si>
  <si>
    <t>Greenhouse</t>
  </si>
  <si>
    <t>Mirror Room</t>
  </si>
  <si>
    <t>P10</t>
  </si>
  <si>
    <t>P11</t>
  </si>
  <si>
    <t>Kitchen</t>
  </si>
  <si>
    <t>AS-AdminP-A2</t>
  </si>
  <si>
    <t>AS-AdminP-A3</t>
  </si>
  <si>
    <t>BURG-AdminP-A</t>
  </si>
  <si>
    <t>PUT-A-AC1</t>
  </si>
  <si>
    <t>PUT-A-AC2</t>
  </si>
  <si>
    <t>PUT-A-AC3</t>
  </si>
  <si>
    <t>PUT-A-AC4</t>
  </si>
  <si>
    <t>PUT-A-AC5</t>
  </si>
  <si>
    <t>PUT-A-AC6</t>
  </si>
  <si>
    <t>PUT-A-AC7</t>
  </si>
  <si>
    <t>PUT-A-AC8</t>
  </si>
  <si>
    <t>PUT-A-AC9</t>
  </si>
  <si>
    <t>PUT-A-AC10</t>
  </si>
  <si>
    <t>PUT-A-AC11</t>
  </si>
  <si>
    <t>Admin-Panel A</t>
  </si>
  <si>
    <t>Admin-Panel B</t>
  </si>
  <si>
    <t>Admin-Panel D</t>
  </si>
  <si>
    <t>Admin-Panel C</t>
  </si>
  <si>
    <t>Custom Exterior</t>
  </si>
  <si>
    <t>Custom</t>
  </si>
  <si>
    <t>Building S1</t>
  </si>
  <si>
    <t>Building S8</t>
  </si>
  <si>
    <t>Building S6</t>
  </si>
  <si>
    <t>Building S7</t>
  </si>
  <si>
    <t>Building S9</t>
  </si>
  <si>
    <t>Building S2</t>
  </si>
  <si>
    <t>Building S3</t>
  </si>
  <si>
    <t>Building S4</t>
  </si>
  <si>
    <t>Building S5</t>
  </si>
  <si>
    <t xml:space="preserve">Builidng L5 </t>
  </si>
  <si>
    <t>Building L6</t>
  </si>
  <si>
    <t>Building L7</t>
  </si>
  <si>
    <t>Builidng L3</t>
  </si>
  <si>
    <t>Building S Breezeway</t>
  </si>
  <si>
    <t>Building L1</t>
  </si>
  <si>
    <t>Building L Breezeway</t>
  </si>
  <si>
    <t>Building L4</t>
  </si>
  <si>
    <t>Building Q1</t>
  </si>
  <si>
    <t>Building P1</t>
  </si>
  <si>
    <t>Building P2</t>
  </si>
  <si>
    <t>Building P3</t>
  </si>
  <si>
    <t>Building P4</t>
  </si>
  <si>
    <t>Building P5</t>
  </si>
  <si>
    <t>Building P6</t>
  </si>
  <si>
    <t>Building P7</t>
  </si>
  <si>
    <t>Building P8</t>
  </si>
  <si>
    <t>Building P9</t>
  </si>
  <si>
    <t>Building P10</t>
  </si>
  <si>
    <t>PUT-S-AC1</t>
  </si>
  <si>
    <t>PUT-S-AC2</t>
  </si>
  <si>
    <t>PUT-S-AC3</t>
  </si>
  <si>
    <t>PUT-S-AC4</t>
  </si>
  <si>
    <t>PUT-S-AC5</t>
  </si>
  <si>
    <t>PUT-L1-AC1</t>
  </si>
  <si>
    <t>PUT-MR-1</t>
  </si>
  <si>
    <t>PUT-Q-1</t>
  </si>
  <si>
    <t>HP-K-1</t>
  </si>
  <si>
    <t>HP-P1-1</t>
  </si>
  <si>
    <t>HP-P1-2</t>
  </si>
  <si>
    <t>HP-P2-1</t>
  </si>
  <si>
    <t>HP-P5-1</t>
  </si>
  <si>
    <t>HP-P4-1</t>
  </si>
  <si>
    <t>HP-P3-1</t>
  </si>
  <si>
    <t>HP-P3-2</t>
  </si>
  <si>
    <t>HP-P6-1</t>
  </si>
  <si>
    <t>HP-P7-1</t>
  </si>
  <si>
    <t>HP-P8-1</t>
  </si>
  <si>
    <t>HP-P9-1</t>
  </si>
  <si>
    <t>HP-P9-2</t>
  </si>
  <si>
    <t>HP-P10-1</t>
  </si>
  <si>
    <t>CloverFlat</t>
  </si>
  <si>
    <t>MountainEmpireAltEd</t>
  </si>
  <si>
    <t>PineValley</t>
  </si>
  <si>
    <t>MOT</t>
  </si>
  <si>
    <t>PUT-L1-AC2</t>
  </si>
  <si>
    <t>PUT-L1-AC3</t>
  </si>
  <si>
    <t>PUT-L1-AC4</t>
  </si>
  <si>
    <t>PUT-L1-AC5</t>
  </si>
  <si>
    <t>PUT-L1-AC6</t>
  </si>
  <si>
    <t>PUT-L1-AC7</t>
  </si>
  <si>
    <t>Parking Lot</t>
  </si>
  <si>
    <t>Drop Off Loop</t>
  </si>
  <si>
    <t>Blacktop</t>
  </si>
  <si>
    <t>Primary Playground</t>
  </si>
  <si>
    <t>Swings</t>
  </si>
  <si>
    <t>Athletic Field</t>
  </si>
  <si>
    <t>Classroom Building</t>
  </si>
  <si>
    <t>South Wing</t>
  </si>
  <si>
    <t>Pump House</t>
  </si>
  <si>
    <t>Kinder Playground</t>
  </si>
  <si>
    <t>Cubic Foot</t>
  </si>
  <si>
    <t>Unit</t>
  </si>
  <si>
    <t>Perimeter Fence</t>
  </si>
  <si>
    <t>Parking Lot Fence</t>
  </si>
  <si>
    <t>Well Fence</t>
  </si>
  <si>
    <t>Solar Fence</t>
  </si>
  <si>
    <t>Iron Kinder Fence</t>
  </si>
  <si>
    <t>Main Roof Section</t>
  </si>
  <si>
    <t>CR Building A</t>
  </si>
  <si>
    <t>CR Building B</t>
  </si>
  <si>
    <t>CR Building C</t>
  </si>
  <si>
    <t>CR Building D</t>
  </si>
  <si>
    <t>CR Building E</t>
  </si>
  <si>
    <t>CR Building F</t>
  </si>
  <si>
    <t>CR Brow A</t>
  </si>
  <si>
    <t>CR Brow B</t>
  </si>
  <si>
    <t>CR Building N</t>
  </si>
  <si>
    <t>CR Building G</t>
  </si>
  <si>
    <t>CR Building H</t>
  </si>
  <si>
    <t>CR Building I</t>
  </si>
  <si>
    <t>CR Building J</t>
  </si>
  <si>
    <t>CR Building K</t>
  </si>
  <si>
    <t>CR Building L</t>
  </si>
  <si>
    <t>CR Building M</t>
  </si>
  <si>
    <t>CR Building O</t>
  </si>
  <si>
    <t>SW A</t>
  </si>
  <si>
    <t>SW B</t>
  </si>
  <si>
    <t>SW C</t>
  </si>
  <si>
    <t>SW D</t>
  </si>
  <si>
    <t>Shade Structure</t>
  </si>
  <si>
    <t>Total SqFt</t>
  </si>
  <si>
    <t>CRV</t>
  </si>
  <si>
    <t>PUT-CB-1</t>
  </si>
  <si>
    <t>PUT-CB-3</t>
  </si>
  <si>
    <t>PUT-CB-2</t>
  </si>
  <si>
    <t>PUT-CB-4</t>
  </si>
  <si>
    <t>PUT-CB-5</t>
  </si>
  <si>
    <t>PUT-CB-6</t>
  </si>
  <si>
    <t>PUT-CB-7</t>
  </si>
  <si>
    <t>PUT-CB-8</t>
  </si>
  <si>
    <t>PUT-CB-9</t>
  </si>
  <si>
    <t>PUT-CB-10</t>
  </si>
  <si>
    <t>PUT-CB-11</t>
  </si>
  <si>
    <t>PUT-CB-12</t>
  </si>
  <si>
    <t>PUT-CB-13</t>
  </si>
  <si>
    <t>PUT-CB-14</t>
  </si>
  <si>
    <t>PUT-CB-15</t>
  </si>
  <si>
    <t>PUT-CB-16</t>
  </si>
  <si>
    <t>PUT-CB-17</t>
  </si>
  <si>
    <t>PUT-CB-18</t>
  </si>
  <si>
    <t>PP</t>
  </si>
  <si>
    <t>Panel 100A 277/480 3P</t>
  </si>
  <si>
    <t>PL</t>
  </si>
  <si>
    <t>PUT-SW-1</t>
  </si>
  <si>
    <t>PUT-SW-2</t>
  </si>
  <si>
    <t>PUT-SW-3</t>
  </si>
  <si>
    <t>PUT-SW-4</t>
  </si>
  <si>
    <t>PUT-SW-5</t>
  </si>
  <si>
    <t>PUT-SW-6</t>
  </si>
  <si>
    <t>PUT-SW-7</t>
  </si>
  <si>
    <t>LB</t>
  </si>
  <si>
    <t>PB-1</t>
  </si>
  <si>
    <t>LBB</t>
  </si>
  <si>
    <t>SW Section A</t>
  </si>
  <si>
    <t>SW Section B</t>
  </si>
  <si>
    <t>SW Section C</t>
  </si>
  <si>
    <t>SW Section D</t>
  </si>
  <si>
    <t>Building 1</t>
  </si>
  <si>
    <t>Building 2</t>
  </si>
  <si>
    <t>Building 3</t>
  </si>
  <si>
    <t>Building 4</t>
  </si>
  <si>
    <t>Building 5</t>
  </si>
  <si>
    <t>Building 6</t>
  </si>
  <si>
    <t>Building 7</t>
  </si>
  <si>
    <t>Building 8</t>
  </si>
  <si>
    <t>Restroom</t>
  </si>
  <si>
    <t>Lunch Shelter</t>
  </si>
  <si>
    <t>Office</t>
  </si>
  <si>
    <t>ASP</t>
  </si>
  <si>
    <t>Building A</t>
  </si>
  <si>
    <t>AC Sidewalk</t>
  </si>
  <si>
    <t>PC Basketball Court</t>
  </si>
  <si>
    <t>PC Sidewalk (Reinforced)</t>
  </si>
  <si>
    <t>PC Sidewalk (Non-reinforced)</t>
  </si>
  <si>
    <t>Trash Enclosure</t>
  </si>
  <si>
    <t>MS1</t>
  </si>
  <si>
    <t>MS2</t>
  </si>
  <si>
    <t>MS3</t>
  </si>
  <si>
    <t>Upper Restroom</t>
  </si>
  <si>
    <t>4Plex</t>
  </si>
  <si>
    <t>Building 9</t>
  </si>
  <si>
    <t>Building 10</t>
  </si>
  <si>
    <t>Building 11</t>
  </si>
  <si>
    <t>Computer Lab</t>
  </si>
  <si>
    <t>Speech Center</t>
  </si>
  <si>
    <t>Lower Restroom</t>
  </si>
  <si>
    <t>Shade Shelter (North)</t>
  </si>
  <si>
    <t>Shade Shelter (South)</t>
  </si>
  <si>
    <t>Preschool</t>
  </si>
  <si>
    <t>Primary Playground 1</t>
  </si>
  <si>
    <t>Primary Playground 2</t>
  </si>
  <si>
    <t>East Parking Lot</t>
  </si>
  <si>
    <t>Fire Lane</t>
  </si>
  <si>
    <t>Kinder Blacktop</t>
  </si>
  <si>
    <t>Kinder Fence</t>
  </si>
  <si>
    <t>Southeast Fence</t>
  </si>
  <si>
    <t>Ball Field Fence</t>
  </si>
  <si>
    <t>West Parking Lot Fence</t>
  </si>
  <si>
    <t>Playground 1 Fence</t>
  </si>
  <si>
    <t>Preschool Fence</t>
  </si>
  <si>
    <t>Main Blacktop</t>
  </si>
  <si>
    <t>Blacktop/Quad</t>
  </si>
  <si>
    <t>Building 12</t>
  </si>
  <si>
    <t>Cafeteria</t>
  </si>
  <si>
    <t>Headstart</t>
  </si>
  <si>
    <t>AC Playground</t>
  </si>
  <si>
    <t>Campus Blacktop</t>
  </si>
  <si>
    <t>Admin Fence</t>
  </si>
  <si>
    <t>Pedestrian Fence</t>
  </si>
  <si>
    <t>Headstart Fence</t>
  </si>
  <si>
    <t>Room 7</t>
  </si>
  <si>
    <t>Room 8</t>
  </si>
  <si>
    <t>Room 9</t>
  </si>
  <si>
    <t>Room 10</t>
  </si>
  <si>
    <t>Quad</t>
  </si>
  <si>
    <t>SE Fence</t>
  </si>
  <si>
    <t>SW Fence</t>
  </si>
  <si>
    <t>1A</t>
  </si>
  <si>
    <t>1B</t>
  </si>
  <si>
    <t>2A</t>
  </si>
  <si>
    <t>Building 1C</t>
  </si>
  <si>
    <t>1C</t>
  </si>
  <si>
    <t>A1</t>
  </si>
  <si>
    <t>A2</t>
  </si>
  <si>
    <t>A3</t>
  </si>
  <si>
    <t>A</t>
  </si>
  <si>
    <t>Campo High</t>
  </si>
  <si>
    <t>Book Room</t>
  </si>
  <si>
    <t>South Parking Lot</t>
  </si>
  <si>
    <t>Campo High Fence</t>
  </si>
  <si>
    <t>Total Assessed Valuation</t>
  </si>
  <si>
    <t>Bonding Capacity (2.5%)</t>
  </si>
  <si>
    <t>K</t>
  </si>
  <si>
    <t>Clover</t>
  </si>
  <si>
    <t>MEHS</t>
  </si>
  <si>
    <t>Ald Ed</t>
  </si>
  <si>
    <t>Pine Valley</t>
  </si>
  <si>
    <t>k</t>
  </si>
  <si>
    <t>Tk-3</t>
  </si>
  <si>
    <t>gr 4-6</t>
  </si>
  <si>
    <t>gr 7-12</t>
  </si>
  <si>
    <t>Loading</t>
  </si>
  <si>
    <t>Classrooms</t>
  </si>
  <si>
    <t>SPED</t>
  </si>
  <si>
    <t>Empty</t>
  </si>
  <si>
    <t>2nd Interim</t>
  </si>
  <si>
    <t>Annual Revenue (Est)</t>
  </si>
  <si>
    <t>Funding Source:</t>
  </si>
  <si>
    <t>2016/17</t>
  </si>
  <si>
    <t>2017/18</t>
  </si>
  <si>
    <t>2018/19</t>
  </si>
  <si>
    <t>2015/18</t>
  </si>
  <si>
    <t>2016/19</t>
  </si>
  <si>
    <t>2015/19</t>
  </si>
  <si>
    <t>2016/20</t>
  </si>
  <si>
    <t>2015/20</t>
  </si>
  <si>
    <t>2016/21</t>
  </si>
  <si>
    <t>Revenue</t>
  </si>
  <si>
    <t>Ending Bal</t>
  </si>
  <si>
    <t>Fund 14 - Deferred Maintenance</t>
  </si>
  <si>
    <t>Prop 39 (Estimated)</t>
  </si>
  <si>
    <t>Cummulative Total</t>
  </si>
  <si>
    <t>15/16 Budget</t>
  </si>
  <si>
    <t>Expenditures</t>
  </si>
  <si>
    <t>Prop 39</t>
  </si>
  <si>
    <t>Fund 21 - Building (Capital Outlay)*</t>
  </si>
  <si>
    <t>*Assigned</t>
  </si>
  <si>
    <t>**Committed</t>
  </si>
  <si>
    <t>Fund 35 - County School Facilities Fund</t>
  </si>
  <si>
    <t>Ending Balance 2015/16</t>
  </si>
  <si>
    <t>3% RRMA</t>
  </si>
  <si>
    <t>Building SF</t>
  </si>
  <si>
    <t>CRV $350 per SF</t>
  </si>
  <si>
    <t>2% CRV</t>
  </si>
  <si>
    <t>Fund 25 - Developer Fees**</t>
  </si>
  <si>
    <t>Electrical Distribution</t>
  </si>
  <si>
    <t>Qty</t>
  </si>
  <si>
    <t>SF</t>
  </si>
  <si>
    <t>EA</t>
  </si>
  <si>
    <t>Total Estimated Annual Amount</t>
  </si>
  <si>
    <t>Frequency</t>
  </si>
  <si>
    <t>Annual</t>
  </si>
  <si>
    <t>LS</t>
  </si>
  <si>
    <t>Soft Costs (15%)</t>
  </si>
  <si>
    <t>Sub Total</t>
  </si>
  <si>
    <t>Sample Preventive Maintenance Program</t>
  </si>
  <si>
    <t>3 Years</t>
  </si>
  <si>
    <t>5 Years</t>
  </si>
  <si>
    <t>Misc Repairs (20%)</t>
  </si>
  <si>
    <t>Campo FCI = .24</t>
  </si>
  <si>
    <t>Clover Flat FCI = .14</t>
  </si>
  <si>
    <t>Mountain Empire High School FCI = .28</t>
  </si>
  <si>
    <t>Descanso FCI=0.20</t>
  </si>
  <si>
    <t>Jacumba FCI = .29</t>
  </si>
  <si>
    <t>Pine Valley Middle School FCI = .25</t>
  </si>
  <si>
    <t>Potrero Elementary School FCI = .21</t>
  </si>
  <si>
    <t>Per sqft</t>
  </si>
  <si>
    <t>Less Paving = $0.83</t>
  </si>
  <si>
    <t>Cost per SF New Construction</t>
  </si>
  <si>
    <t>loading</t>
  </si>
  <si>
    <t>k-6</t>
  </si>
  <si>
    <t>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</si>
</sst>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gradientFill>
        <stop position="0">
          <color rgb="FF00B050"/>
        </stop>
        <stop position="1">
          <color rgb="FFFFFF00"/>
        </stop>
      </gradientFill>
    </fill>
    <fill>
      <gradientFill>
        <stop position="0">
          <color rgb="FFFFFF00"/>
        </stop>
        <stop position="1">
          <color rgb="FFFFC000"/>
        </stop>
      </gradientFill>
    </fill>
    <fill>
      <gradientFill>
        <stop position="0">
          <color rgb="FFFFC000"/>
        </stop>
        <stop position="1">
          <color rgb="FFFF0000"/>
        </stop>
      </gradientFill>
    </fill>
    <fill>
      <gradientFill>
        <stop position="0">
          <color rgb="FFFF0000"/>
        </stop>
        <stop position="1">
          <color theme="1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44" fontId="0" fillId="0" borderId="0" xfId="1" applyFont="1"/>
    <xf numFmtId="1" fontId="0" fillId="0" borderId="0" xfId="1" applyNumberFormat="1" applyFont="1"/>
    <xf numFmtId="0" fontId="3" fillId="0" borderId="0" xfId="0" applyFont="1" applyAlignment="1">
      <alignment horizontal="left" wrapText="1"/>
    </xf>
    <xf numFmtId="1" fontId="3" fillId="0" borderId="0" xfId="1" applyNumberFormat="1" applyFont="1" applyAlignment="1">
      <alignment horizontal="left" wrapText="1"/>
    </xf>
    <xf numFmtId="0" fontId="4" fillId="0" borderId="0" xfId="0" applyFont="1"/>
    <xf numFmtId="44" fontId="4" fillId="0" borderId="0" xfId="1" applyFont="1"/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4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4" fontId="0" fillId="0" borderId="1" xfId="0" applyNumberFormat="1" applyBorder="1"/>
    <xf numFmtId="44" fontId="0" fillId="0" borderId="0" xfId="0" applyNumberFormat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2" borderId="1" xfId="0" applyFill="1" applyBorder="1"/>
    <xf numFmtId="44" fontId="0" fillId="0" borderId="1" xfId="1" applyFont="1" applyBorder="1"/>
    <xf numFmtId="0" fontId="0" fillId="0" borderId="1" xfId="0" applyBorder="1" applyAlignment="1">
      <alignment horizontal="right"/>
    </xf>
    <xf numFmtId="44" fontId="0" fillId="0" borderId="1" xfId="1" applyFont="1" applyBorder="1" applyAlignment="1">
      <alignment horizontal="right"/>
    </xf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 applyAlignment="1">
      <alignment horizontal="right"/>
    </xf>
    <xf numFmtId="44" fontId="0" fillId="0" borderId="0" xfId="1" applyFont="1" applyBorder="1"/>
    <xf numFmtId="44" fontId="0" fillId="0" borderId="0" xfId="1" applyFont="1" applyBorder="1" applyAlignment="1">
      <alignment horizontal="right"/>
    </xf>
    <xf numFmtId="2" fontId="0" fillId="0" borderId="0" xfId="0" applyNumberFormat="1"/>
    <xf numFmtId="0" fontId="0" fillId="0" borderId="2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left"/>
    </xf>
    <xf numFmtId="2" fontId="0" fillId="0" borderId="0" xfId="1" applyNumberFormat="1" applyFont="1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6" fillId="0" borderId="0" xfId="0" applyFont="1"/>
    <xf numFmtId="0" fontId="7" fillId="0" borderId="0" xfId="0" applyFont="1" applyBorder="1" applyAlignment="1"/>
    <xf numFmtId="0" fontId="3" fillId="0" borderId="0" xfId="0" applyFont="1" applyBorder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 wrapText="1"/>
    </xf>
    <xf numFmtId="9" fontId="0" fillId="0" borderId="0" xfId="2" applyFont="1"/>
    <xf numFmtId="49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1" applyNumberFormat="1" applyFont="1" applyFill="1"/>
    <xf numFmtId="44" fontId="0" fillId="0" borderId="0" xfId="1" applyFont="1" applyFill="1" applyAlignment="1">
      <alignment horizontal="center"/>
    </xf>
    <xf numFmtId="44" fontId="0" fillId="0" borderId="0" xfId="1" applyFont="1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8" borderId="1" xfId="0" applyFill="1" applyBorder="1"/>
    <xf numFmtId="0" fontId="0" fillId="0" borderId="2" xfId="0" applyFill="1" applyBorder="1"/>
    <xf numFmtId="0" fontId="4" fillId="10" borderId="7" xfId="0" applyFont="1" applyFill="1" applyBorder="1" applyAlignment="1"/>
    <xf numFmtId="0" fontId="4" fillId="10" borderId="5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8" fillId="11" borderId="1" xfId="1" applyNumberFormat="1" applyFont="1" applyFill="1" applyBorder="1"/>
    <xf numFmtId="164" fontId="2" fillId="3" borderId="1" xfId="1" applyNumberFormat="1" applyFont="1" applyFill="1" applyBorder="1"/>
    <xf numFmtId="164" fontId="0" fillId="2" borderId="1" xfId="1" applyNumberFormat="1" applyFont="1" applyFill="1" applyBorder="1"/>
    <xf numFmtId="164" fontId="9" fillId="11" borderId="1" xfId="1" applyNumberFormat="1" applyFont="1" applyFill="1" applyBorder="1"/>
    <xf numFmtId="164" fontId="0" fillId="3" borderId="1" xfId="1" applyNumberFormat="1" applyFont="1" applyFill="1" applyBorder="1"/>
    <xf numFmtId="164" fontId="0" fillId="3" borderId="6" xfId="1" applyNumberFormat="1" applyFont="1" applyFill="1" applyBorder="1"/>
    <xf numFmtId="164" fontId="8" fillId="11" borderId="8" xfId="1" applyNumberFormat="1" applyFont="1" applyFill="1" applyBorder="1"/>
    <xf numFmtId="164" fontId="2" fillId="3" borderId="17" xfId="1" applyNumberFormat="1" applyFont="1" applyFill="1" applyBorder="1"/>
    <xf numFmtId="164" fontId="8" fillId="11" borderId="5" xfId="1" applyNumberFormat="1" applyFont="1" applyFill="1" applyBorder="1"/>
    <xf numFmtId="0" fontId="2" fillId="0" borderId="0" xfId="0" applyFont="1" applyFill="1" applyBorder="1" applyAlignment="1">
      <alignment wrapText="1"/>
    </xf>
    <xf numFmtId="0" fontId="9" fillId="0" borderId="0" xfId="3" applyFont="1"/>
    <xf numFmtId="164" fontId="9" fillId="11" borderId="5" xfId="1" applyNumberFormat="1" applyFont="1" applyFill="1" applyBorder="1"/>
    <xf numFmtId="0" fontId="0" fillId="0" borderId="18" xfId="0" applyBorder="1"/>
    <xf numFmtId="0" fontId="3" fillId="9" borderId="19" xfId="0" applyFont="1" applyFill="1" applyBorder="1" applyAlignment="1">
      <alignment horizontal="center"/>
    </xf>
    <xf numFmtId="0" fontId="4" fillId="10" borderId="20" xfId="0" applyFont="1" applyFill="1" applyBorder="1" applyAlignment="1"/>
    <xf numFmtId="0" fontId="4" fillId="10" borderId="21" xfId="0" applyFont="1" applyFill="1" applyBorder="1" applyAlignment="1"/>
    <xf numFmtId="0" fontId="2" fillId="0" borderId="22" xfId="0" applyFont="1" applyBorder="1"/>
    <xf numFmtId="164" fontId="2" fillId="3" borderId="24" xfId="1" applyNumberFormat="1" applyFont="1" applyFill="1" applyBorder="1"/>
    <xf numFmtId="0" fontId="2" fillId="0" borderId="22" xfId="0" applyFont="1" applyBorder="1" applyAlignment="1">
      <alignment wrapText="1"/>
    </xf>
    <xf numFmtId="164" fontId="0" fillId="3" borderId="24" xfId="1" applyNumberFormat="1" applyFont="1" applyFill="1" applyBorder="1"/>
    <xf numFmtId="0" fontId="2" fillId="0" borderId="25" xfId="0" applyFont="1" applyBorder="1" applyAlignment="1">
      <alignment wrapText="1"/>
    </xf>
    <xf numFmtId="164" fontId="2" fillId="2" borderId="26" xfId="1" applyNumberFormat="1" applyFont="1" applyFill="1" applyBorder="1"/>
    <xf numFmtId="164" fontId="8" fillId="11" borderId="26" xfId="1" applyNumberFormat="1" applyFont="1" applyFill="1" applyBorder="1"/>
    <xf numFmtId="164" fontId="2" fillId="3" borderId="27" xfId="1" applyNumberFormat="1" applyFont="1" applyFill="1" applyBorder="1"/>
    <xf numFmtId="0" fontId="2" fillId="12" borderId="1" xfId="0" applyFont="1" applyFill="1" applyBorder="1" applyAlignment="1">
      <alignment wrapText="1"/>
    </xf>
    <xf numFmtId="0" fontId="0" fillId="13" borderId="1" xfId="0" applyFill="1" applyBorder="1"/>
    <xf numFmtId="164" fontId="0" fillId="0" borderId="1" xfId="1" applyNumberFormat="1" applyFont="1" applyBorder="1"/>
    <xf numFmtId="164" fontId="0" fillId="13" borderId="1" xfId="1" applyNumberFormat="1" applyFont="1" applyFill="1" applyBorder="1"/>
    <xf numFmtId="164" fontId="0" fillId="0" borderId="0" xfId="0" applyNumberFormat="1"/>
    <xf numFmtId="164" fontId="11" fillId="0" borderId="28" xfId="0" applyNumberFormat="1" applyFont="1" applyBorder="1"/>
    <xf numFmtId="44" fontId="0" fillId="0" borderId="1" xfId="1" applyNumberFormat="1" applyFont="1" applyBorder="1" applyAlignment="1">
      <alignment horizontal="center"/>
    </xf>
    <xf numFmtId="44" fontId="0" fillId="13" borderId="1" xfId="1" applyNumberFormat="1" applyFont="1" applyFill="1" applyBorder="1" applyAlignment="1">
      <alignment horizontal="center"/>
    </xf>
    <xf numFmtId="43" fontId="0" fillId="0" borderId="1" xfId="4" applyFont="1" applyBorder="1" applyAlignment="1">
      <alignment horizontal="center"/>
    </xf>
    <xf numFmtId="43" fontId="0" fillId="13" borderId="1" xfId="4" applyFont="1" applyFill="1" applyBorder="1" applyAlignment="1">
      <alignment horizontal="center"/>
    </xf>
    <xf numFmtId="43" fontId="0" fillId="0" borderId="0" xfId="0" applyNumberFormat="1"/>
    <xf numFmtId="166" fontId="0" fillId="13" borderId="1" xfId="4" applyNumberFormat="1" applyFont="1" applyFill="1" applyBorder="1" applyAlignment="1">
      <alignment horizontal="center"/>
    </xf>
    <xf numFmtId="166" fontId="0" fillId="0" borderId="1" xfId="4" applyNumberFormat="1" applyFont="1" applyBorder="1" applyAlignment="1">
      <alignment horizontal="center"/>
    </xf>
    <xf numFmtId="10" fontId="0" fillId="0" borderId="0" xfId="2" applyNumberFormat="1" applyFont="1"/>
    <xf numFmtId="0" fontId="0" fillId="0" borderId="0" xfId="0" quotePrefix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right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MEUSD Actual and 5 Year Projected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MEUSD Enrollment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15-48D9-8124-011283C0FD2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15-48D9-8124-011283C0FD2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15-48D9-8124-011283C0FD2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15-48D9-8124-011283C0FD2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15-48D9-8124-011283C0FD23}"/>
              </c:ext>
            </c:extLst>
          </c:dPt>
          <c:cat>
            <c:numRef>
              <c:f>Enrollment!$B$133:$P$133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Enrollment!$B$134:$P$134</c:f>
              <c:numCache>
                <c:formatCode>General</c:formatCode>
                <c:ptCount val="15"/>
                <c:pt idx="0">
                  <c:v>1391</c:v>
                </c:pt>
                <c:pt idx="1">
                  <c:v>1391</c:v>
                </c:pt>
                <c:pt idx="2">
                  <c:v>1319</c:v>
                </c:pt>
                <c:pt idx="3">
                  <c:v>1311</c:v>
                </c:pt>
                <c:pt idx="4">
                  <c:v>1369</c:v>
                </c:pt>
                <c:pt idx="5">
                  <c:v>1527</c:v>
                </c:pt>
                <c:pt idx="6">
                  <c:v>1571</c:v>
                </c:pt>
                <c:pt idx="7">
                  <c:v>1590</c:v>
                </c:pt>
                <c:pt idx="8">
                  <c:v>1549</c:v>
                </c:pt>
                <c:pt idx="9">
                  <c:v>1520</c:v>
                </c:pt>
                <c:pt idx="10">
                  <c:v>1544</c:v>
                </c:pt>
                <c:pt idx="11">
                  <c:v>1568</c:v>
                </c:pt>
                <c:pt idx="12">
                  <c:v>1592</c:v>
                </c:pt>
                <c:pt idx="13">
                  <c:v>1616</c:v>
                </c:pt>
                <c:pt idx="14">
                  <c:v>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15-48D9-8124-011283C0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71792"/>
        <c:axId val="237370672"/>
      </c:barChart>
      <c:lineChart>
        <c:grouping val="standard"/>
        <c:varyColors val="0"/>
        <c:ser>
          <c:idx val="1"/>
          <c:order val="1"/>
          <c:tx>
            <c:v>San Diego County Average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Enrollment!$B$135:$P$135</c:f>
              <c:numCache>
                <c:formatCode>General</c:formatCode>
                <c:ptCount val="15"/>
                <c:pt idx="0">
                  <c:v>495228</c:v>
                </c:pt>
                <c:pt idx="1">
                  <c:v>493699</c:v>
                </c:pt>
                <c:pt idx="2">
                  <c:v>495689</c:v>
                </c:pt>
                <c:pt idx="3">
                  <c:v>496702</c:v>
                </c:pt>
                <c:pt idx="4">
                  <c:v>496918</c:v>
                </c:pt>
                <c:pt idx="5">
                  <c:v>497916</c:v>
                </c:pt>
                <c:pt idx="6">
                  <c:v>498003</c:v>
                </c:pt>
                <c:pt idx="7">
                  <c:v>499850</c:v>
                </c:pt>
                <c:pt idx="8">
                  <c:v>503096</c:v>
                </c:pt>
                <c:pt idx="9">
                  <c:v>503848</c:v>
                </c:pt>
                <c:pt idx="10">
                  <c:v>504600</c:v>
                </c:pt>
                <c:pt idx="11">
                  <c:v>505352</c:v>
                </c:pt>
                <c:pt idx="12">
                  <c:v>506104</c:v>
                </c:pt>
                <c:pt idx="13">
                  <c:v>506856</c:v>
                </c:pt>
                <c:pt idx="14">
                  <c:v>507608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15-48D9-8124-011283C0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74032"/>
        <c:axId val="237373472"/>
      </c:lineChart>
      <c:catAx>
        <c:axId val="2373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70672"/>
        <c:crosses val="autoZero"/>
        <c:auto val="1"/>
        <c:lblAlgn val="ctr"/>
        <c:lblOffset val="100"/>
        <c:noMultiLvlLbl val="0"/>
      </c:catAx>
      <c:valAx>
        <c:axId val="23737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71792"/>
        <c:crosses val="autoZero"/>
        <c:crossBetween val="between"/>
      </c:valAx>
      <c:valAx>
        <c:axId val="237373472"/>
        <c:scaling>
          <c:orientation val="minMax"/>
          <c:max val="510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74032"/>
        <c:crosses val="max"/>
        <c:crossBetween val="between"/>
      </c:valAx>
      <c:catAx>
        <c:axId val="23737403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737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 Year District Wide Maintenance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7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F1E-4BC7-AFBC-616F562094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F1E-4BC7-AFBC-616F562094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F1E-4BC7-AFBC-616F562094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F1E-4BC7-AFBC-616F562094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F1E-4BC7-AFBC-616F5620948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F1E-4BC7-AFBC-616F5620948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2F1E-4BC7-AFBC-616F5620948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2F1E-4BC7-AFBC-616F5620948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F1E-4BC7-AFBC-616F5620948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F1E-4BC7-AFBC-616F5620948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F1E-4BC7-AFBC-616F5620948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F1E-4BC7-AFBC-616F5620948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F1E-4BC7-AFBC-616F5620948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F1E-4BC7-AFBC-616F5620948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F1E-4BC7-AFBC-616F5620948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F1E-4BC7-AFBC-616F5620948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Summary'!$B$5:$B$12</c:f>
              <c:strCache>
                <c:ptCount val="8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Playground</c:v>
                </c:pt>
                <c:pt idx="7">
                  <c:v>Plumbing</c:v>
                </c:pt>
              </c:strCache>
            </c:strRef>
          </c:cat>
          <c:val>
            <c:numRef>
              <c:f>'MountainEmpire Summary'!$W$5:$W$12</c:f>
              <c:numCache>
                <c:formatCode>_("$"* #,##0.00_);_("$"* \(#,##0.00\);_("$"* "-"??_);_(@_)</c:formatCode>
                <c:ptCount val="8"/>
                <c:pt idx="0">
                  <c:v>1765216.8399999999</c:v>
                </c:pt>
                <c:pt idx="1">
                  <c:v>1134907.4624999999</c:v>
                </c:pt>
                <c:pt idx="2">
                  <c:v>5048234.7080000015</c:v>
                </c:pt>
                <c:pt idx="3">
                  <c:v>3550560</c:v>
                </c:pt>
                <c:pt idx="4">
                  <c:v>678000</c:v>
                </c:pt>
                <c:pt idx="5">
                  <c:v>2621307.1289999997</c:v>
                </c:pt>
                <c:pt idx="6">
                  <c:v>1206443.385</c:v>
                </c:pt>
                <c:pt idx="7">
                  <c:v>3685502.0200000005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1E-4BC7-AFBC-616F5620948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Year Needs by</a:t>
            </a:r>
          </a:p>
          <a:p>
            <a:pPr>
              <a:defRPr/>
            </a:pPr>
            <a:r>
              <a:rPr lang="en-US"/>
              <a:t> Priority</a:t>
            </a:r>
            <a:r>
              <a:rPr lang="en-US" baseline="0"/>
              <a:t> </a:t>
            </a:r>
            <a:r>
              <a:rPr lang="en-US"/>
              <a:t>Level</a:t>
            </a:r>
          </a:p>
        </c:rich>
      </c:tx>
      <c:layout>
        <c:manualLayout>
          <c:xMode val="edge"/>
          <c:yMode val="edge"/>
          <c:x val="0.18812125758863982"/>
          <c:y val="2.2253126096959383E-2"/>
        </c:manualLayout>
      </c:layout>
      <c:overlay val="0"/>
      <c:spPr>
        <a:noFill/>
        <a:ln>
          <a:noFill/>
        </a:ln>
        <a:effectLst>
          <a:softEdge rad="0"/>
        </a:effectLst>
      </c:spPr>
      <c:txPr>
        <a:bodyPr rot="0" spcFirstLastPara="1" vertOverflow="ellipsis" vert="horz" wrap="square" anchor="t" anchorCtr="0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4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071801463499374E-2"/>
          <c:y val="0.2073538696784511"/>
          <c:w val="0.88490437031957925"/>
          <c:h val="0.685653859340384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BC3-47F1-AE9E-526C2188E7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BC3-47F1-AE9E-526C2188E7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BC3-47F1-AE9E-526C2188E748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Level 1 </a:t>
                    </a:r>
                    <a:fld id="{95C6FB7D-6EDE-4375-8683-59F85E29D934}" type="VALUE">
                      <a:rPr lang="en-US" baseline="0"/>
                      <a:pPr>
                        <a:defRPr/>
                      </a:pPr>
                      <a:t>[VALUE]</a:t>
                    </a:fld>
                    <a:endParaRPr lang="en-US" baseline="0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BC3-47F1-AE9E-526C2188E748}"/>
                </c:ext>
              </c:extLst>
            </c:dLbl>
            <c:dLbl>
              <c:idx val="1"/>
              <c:layout>
                <c:manualLayout>
                  <c:x val="1.7332093636976968E-2"/>
                  <c:y val="-9.64302130868240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Level 2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fld id="{03837ED3-928C-45BE-9D16-E9B09987B2A5}" type="VALU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BC3-47F1-AE9E-526C2188E748}"/>
                </c:ext>
              </c:extLst>
            </c:dLbl>
            <c:dLbl>
              <c:idx val="2"/>
              <c:layout>
                <c:manualLayout>
                  <c:x val="6.06624252102613E-2"/>
                  <c:y val="-2.74265398608392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Level 3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fld id="{73D5690D-371B-419F-AAEC-1819AFDA0742}" type="VALU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92982139755161"/>
                      <c:h val="0.1157349459938240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BC3-47F1-AE9E-526C2188E748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'MountainEmpire Summary'!$C$28:$C$30</c:f>
              <c:numCache>
                <c:formatCode>_("$"* #,##0.00_);_("$"* \(#,##0.00\);_("$"* "-"??_);_(@_)</c:formatCode>
                <c:ptCount val="3"/>
                <c:pt idx="0">
                  <c:v>3308371.4499999993</c:v>
                </c:pt>
                <c:pt idx="1">
                  <c:v>2259688.0499999998</c:v>
                </c:pt>
                <c:pt idx="2">
                  <c:v>4875505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C3-47F1-AE9E-526C2188E74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 Year Maintenance Master Plan</a:t>
            </a:r>
            <a:r>
              <a:rPr lang="en-US" baseline="0"/>
              <a:t>, Portable/Modular vs. Permanent Construction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85-4A73-94BC-41A8E95203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85-4A73-94BC-41A8E9520316}"/>
              </c:ext>
            </c:extLst>
          </c:dPt>
          <c:dLbls>
            <c:dLbl>
              <c:idx val="0"/>
              <c:layout>
                <c:manualLayout>
                  <c:x val="-8.397719835102424E-2"/>
                  <c:y val="-0.204687964364963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85-4A73-94BC-41A8E9520316}"/>
                </c:ext>
              </c:extLst>
            </c:dLbl>
            <c:dLbl>
              <c:idx val="1"/>
              <c:layout>
                <c:manualLayout>
                  <c:x val="5.6305330624102257E-2"/>
                  <c:y val="8.63846577633892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50000000000001"/>
                      <c:h val="0.18402777777777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085-4A73-94BC-41A8E9520316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Summary'!$B$36:$B$37</c:f>
              <c:strCache>
                <c:ptCount val="2"/>
                <c:pt idx="0">
                  <c:v>Permanent Construction</c:v>
                </c:pt>
                <c:pt idx="1">
                  <c:v>Portable/Modular</c:v>
                </c:pt>
              </c:strCache>
            </c:strRef>
          </c:cat>
          <c:val>
            <c:numRef>
              <c:f>'MountainEmpire Summary'!$W$36:$W$37</c:f>
              <c:numCache>
                <c:formatCode>_("$"* #,##0.00_);_("$"* \(#,##0.00\);_("$"* "-"??_);_(@_)</c:formatCode>
                <c:ptCount val="2"/>
                <c:pt idx="0">
                  <c:v>16408689.504500002</c:v>
                </c:pt>
                <c:pt idx="1">
                  <c:v>8107271.209999999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5-4A73-94BC-41A8E95203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7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 Year Maintenance Master</a:t>
            </a:r>
            <a:r>
              <a:rPr lang="en-US" baseline="0"/>
              <a:t> Plan by School Site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'MountainEmpire Summary'!$B$43</c:f>
              <c:strCache>
                <c:ptCount val="1"/>
                <c:pt idx="0">
                  <c:v>Campo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Summary'!$C$43:$V$43</c:f>
              <c:numCache>
                <c:formatCode>_("$"* #,##0.00_);_("$"* \(#,##0.00\);_("$"* "-"??_);_(@_)</c:formatCode>
                <c:ptCount val="20"/>
                <c:pt idx="0">
                  <c:v>2111676.9500000002</c:v>
                </c:pt>
                <c:pt idx="1">
                  <c:v>735896.375</c:v>
                </c:pt>
                <c:pt idx="2">
                  <c:v>41518.080000000002</c:v>
                </c:pt>
                <c:pt idx="3">
                  <c:v>175141.2</c:v>
                </c:pt>
                <c:pt idx="4">
                  <c:v>0</c:v>
                </c:pt>
                <c:pt idx="5">
                  <c:v>159298.51749999996</c:v>
                </c:pt>
                <c:pt idx="6">
                  <c:v>36670.269999999997</c:v>
                </c:pt>
                <c:pt idx="7">
                  <c:v>9292.7999999999993</c:v>
                </c:pt>
                <c:pt idx="8">
                  <c:v>14870.7</c:v>
                </c:pt>
                <c:pt idx="9">
                  <c:v>0</c:v>
                </c:pt>
                <c:pt idx="10">
                  <c:v>384063.35500000004</c:v>
                </c:pt>
                <c:pt idx="11">
                  <c:v>41331.744999999995</c:v>
                </c:pt>
                <c:pt idx="12">
                  <c:v>77928</c:v>
                </c:pt>
                <c:pt idx="13">
                  <c:v>0</c:v>
                </c:pt>
                <c:pt idx="14">
                  <c:v>0</c:v>
                </c:pt>
                <c:pt idx="15">
                  <c:v>1718064.4725000001</c:v>
                </c:pt>
                <c:pt idx="16">
                  <c:v>45993.22</c:v>
                </c:pt>
                <c:pt idx="17">
                  <c:v>220894.87999999998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6-43AC-A2C3-B01E138818B7}"/>
            </c:ext>
          </c:extLst>
        </c:ser>
        <c:ser>
          <c:idx val="1"/>
          <c:order val="1"/>
          <c:tx>
            <c:strRef>
              <c:f>'MountainEmpire Summary'!$B$44</c:f>
              <c:strCache>
                <c:ptCount val="1"/>
                <c:pt idx="0">
                  <c:v>CloverFlat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Summary'!$C$44:$V$44</c:f>
              <c:numCache>
                <c:formatCode>_("$"* #,##0.00_);_("$"* \(#,##0.00\);_("$"* "-"??_);_(@_)</c:formatCode>
                <c:ptCount val="20"/>
                <c:pt idx="0">
                  <c:v>577407.6</c:v>
                </c:pt>
                <c:pt idx="1">
                  <c:v>150467.70449999999</c:v>
                </c:pt>
                <c:pt idx="2">
                  <c:v>20860.800000000003</c:v>
                </c:pt>
                <c:pt idx="3">
                  <c:v>0</c:v>
                </c:pt>
                <c:pt idx="4">
                  <c:v>18396</c:v>
                </c:pt>
                <c:pt idx="5">
                  <c:v>213593.9274999999</c:v>
                </c:pt>
                <c:pt idx="6">
                  <c:v>116979.47700000001</c:v>
                </c:pt>
                <c:pt idx="7">
                  <c:v>40383.75</c:v>
                </c:pt>
                <c:pt idx="8">
                  <c:v>6361.2</c:v>
                </c:pt>
                <c:pt idx="9">
                  <c:v>33655</c:v>
                </c:pt>
                <c:pt idx="10">
                  <c:v>112904.80499999999</c:v>
                </c:pt>
                <c:pt idx="11">
                  <c:v>257195.59950000001</c:v>
                </c:pt>
                <c:pt idx="12">
                  <c:v>81926.399999999994</c:v>
                </c:pt>
                <c:pt idx="13">
                  <c:v>0</c:v>
                </c:pt>
                <c:pt idx="14">
                  <c:v>57318.299999999996</c:v>
                </c:pt>
                <c:pt idx="15">
                  <c:v>481677.82</c:v>
                </c:pt>
                <c:pt idx="16">
                  <c:v>16901.822</c:v>
                </c:pt>
                <c:pt idx="17">
                  <c:v>18120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6-43AC-A2C3-B01E138818B7}"/>
            </c:ext>
          </c:extLst>
        </c:ser>
        <c:ser>
          <c:idx val="2"/>
          <c:order val="2"/>
          <c:tx>
            <c:strRef>
              <c:f>'MountainEmpire Summary'!$B$45</c:f>
              <c:strCache>
                <c:ptCount val="1"/>
                <c:pt idx="0">
                  <c:v>Descanso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Summary'!$C$45:$V$45</c:f>
              <c:numCache>
                <c:formatCode>_("$"* #,##0.00_);_("$"* \(#,##0.00\);_("$"* "-"??_);_(@_)</c:formatCode>
                <c:ptCount val="20"/>
                <c:pt idx="0">
                  <c:v>660498</c:v>
                </c:pt>
                <c:pt idx="1">
                  <c:v>129585.63900000001</c:v>
                </c:pt>
                <c:pt idx="2">
                  <c:v>0</c:v>
                </c:pt>
                <c:pt idx="3">
                  <c:v>0</c:v>
                </c:pt>
                <c:pt idx="4">
                  <c:v>10752</c:v>
                </c:pt>
                <c:pt idx="5">
                  <c:v>123524.95</c:v>
                </c:pt>
                <c:pt idx="6">
                  <c:v>53852.603999999992</c:v>
                </c:pt>
                <c:pt idx="7">
                  <c:v>7201.9199999999992</c:v>
                </c:pt>
                <c:pt idx="8">
                  <c:v>0</c:v>
                </c:pt>
                <c:pt idx="9">
                  <c:v>93884.75</c:v>
                </c:pt>
                <c:pt idx="10">
                  <c:v>98140.77</c:v>
                </c:pt>
                <c:pt idx="11">
                  <c:v>125475.924</c:v>
                </c:pt>
                <c:pt idx="12">
                  <c:v>59633.279999999999</c:v>
                </c:pt>
                <c:pt idx="13">
                  <c:v>0</c:v>
                </c:pt>
                <c:pt idx="14">
                  <c:v>123980.2</c:v>
                </c:pt>
                <c:pt idx="15">
                  <c:v>444902.19499999995</c:v>
                </c:pt>
                <c:pt idx="16">
                  <c:v>64669.043999999994</c:v>
                </c:pt>
                <c:pt idx="17">
                  <c:v>20584.32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B6-43AC-A2C3-B01E138818B7}"/>
            </c:ext>
          </c:extLst>
        </c:ser>
        <c:ser>
          <c:idx val="3"/>
          <c:order val="3"/>
          <c:tx>
            <c:strRef>
              <c:f>'MountainEmpire Summary'!$B$46</c:f>
              <c:strCache>
                <c:ptCount val="1"/>
                <c:pt idx="0">
                  <c:v>Jacumba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Summary'!$C$46:$V$46</c:f>
              <c:numCache>
                <c:formatCode>_("$"* #,##0.00_);_("$"* \(#,##0.00\);_("$"* "-"??_);_(@_)</c:formatCode>
                <c:ptCount val="20"/>
                <c:pt idx="0">
                  <c:v>395744.3</c:v>
                </c:pt>
                <c:pt idx="1">
                  <c:v>72290.55</c:v>
                </c:pt>
                <c:pt idx="2">
                  <c:v>0</c:v>
                </c:pt>
                <c:pt idx="3">
                  <c:v>9623.3920000000016</c:v>
                </c:pt>
                <c:pt idx="4">
                  <c:v>0</c:v>
                </c:pt>
                <c:pt idx="5">
                  <c:v>96305.714999999997</c:v>
                </c:pt>
                <c:pt idx="6">
                  <c:v>34479.599999999999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67086.63</c:v>
                </c:pt>
                <c:pt idx="11">
                  <c:v>92321.95</c:v>
                </c:pt>
                <c:pt idx="12">
                  <c:v>6364.7999999999993</c:v>
                </c:pt>
                <c:pt idx="13">
                  <c:v>35582.332000000002</c:v>
                </c:pt>
                <c:pt idx="14">
                  <c:v>0</c:v>
                </c:pt>
                <c:pt idx="15">
                  <c:v>219044.685</c:v>
                </c:pt>
                <c:pt idx="16">
                  <c:v>12007.24</c:v>
                </c:pt>
                <c:pt idx="17">
                  <c:v>0</c:v>
                </c:pt>
                <c:pt idx="18">
                  <c:v>14414.4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B6-43AC-A2C3-B01E138818B7}"/>
            </c:ext>
          </c:extLst>
        </c:ser>
        <c:ser>
          <c:idx val="4"/>
          <c:order val="4"/>
          <c:tx>
            <c:strRef>
              <c:f>'MountainEmpire Summary'!$B$47</c:f>
              <c:strCache>
                <c:ptCount val="1"/>
                <c:pt idx="0">
                  <c:v>MountainEmpireAltEd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Summary'!$C$47:$V$47</c:f>
              <c:numCache>
                <c:formatCode>_("$"* #,##0.00_);_("$"* \(#,##0.00\);_("$"* "-"??_);_(@_)</c:formatCode>
                <c:ptCount val="20"/>
                <c:pt idx="0">
                  <c:v>371673.3</c:v>
                </c:pt>
                <c:pt idx="1">
                  <c:v>35457.75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4809.07</c:v>
                </c:pt>
                <c:pt idx="6">
                  <c:v>12045.439999999999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17877.34</c:v>
                </c:pt>
                <c:pt idx="11">
                  <c:v>77991.200000000012</c:v>
                </c:pt>
                <c:pt idx="12">
                  <c:v>6099.5999999999995</c:v>
                </c:pt>
                <c:pt idx="13">
                  <c:v>0</c:v>
                </c:pt>
                <c:pt idx="14">
                  <c:v>0</c:v>
                </c:pt>
                <c:pt idx="15">
                  <c:v>242673.88499999998</c:v>
                </c:pt>
                <c:pt idx="16">
                  <c:v>15107.84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B6-43AC-A2C3-B01E138818B7}"/>
            </c:ext>
          </c:extLst>
        </c:ser>
        <c:ser>
          <c:idx val="5"/>
          <c:order val="5"/>
          <c:tx>
            <c:strRef>
              <c:f>'MountainEmpire Summary'!$B$48</c:f>
              <c:strCache>
                <c:ptCount val="1"/>
                <c:pt idx="0">
                  <c:v>MountainEmpireHS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Summary'!$C$48:$V$48</c:f>
              <c:numCache>
                <c:formatCode>_("$"* #,##0.00_);_("$"* \(#,##0.00\);_("$"* "-"??_);_(@_)</c:formatCode>
                <c:ptCount val="20"/>
                <c:pt idx="0">
                  <c:v>4803423.5999999996</c:v>
                </c:pt>
                <c:pt idx="1">
                  <c:v>332976.33999999997</c:v>
                </c:pt>
                <c:pt idx="2">
                  <c:v>127697.14</c:v>
                </c:pt>
                <c:pt idx="3">
                  <c:v>0</c:v>
                </c:pt>
                <c:pt idx="4">
                  <c:v>77414.400000000009</c:v>
                </c:pt>
                <c:pt idx="5">
                  <c:v>83810.44749999998</c:v>
                </c:pt>
                <c:pt idx="6">
                  <c:v>79437.599999999991</c:v>
                </c:pt>
                <c:pt idx="7">
                  <c:v>260301.12899999999</c:v>
                </c:pt>
                <c:pt idx="8">
                  <c:v>119350</c:v>
                </c:pt>
                <c:pt idx="9">
                  <c:v>0</c:v>
                </c:pt>
                <c:pt idx="10">
                  <c:v>405506.1399999999</c:v>
                </c:pt>
                <c:pt idx="11">
                  <c:v>31726.485000000001</c:v>
                </c:pt>
                <c:pt idx="12">
                  <c:v>96886.399999999994</c:v>
                </c:pt>
                <c:pt idx="13">
                  <c:v>0</c:v>
                </c:pt>
                <c:pt idx="14">
                  <c:v>248500</c:v>
                </c:pt>
                <c:pt idx="15">
                  <c:v>1422216.4775000005</c:v>
                </c:pt>
                <c:pt idx="16">
                  <c:v>110967.44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B6-43AC-A2C3-B01E138818B7}"/>
            </c:ext>
          </c:extLst>
        </c:ser>
        <c:ser>
          <c:idx val="6"/>
          <c:order val="6"/>
          <c:tx>
            <c:strRef>
              <c:f>'MountainEmpire Summary'!$B$49</c:f>
              <c:strCache>
                <c:ptCount val="1"/>
                <c:pt idx="0">
                  <c:v>PineValley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Summary'!$C$49:$V$49</c:f>
              <c:numCache>
                <c:formatCode>_("$"* #,##0.00_);_("$"* \(#,##0.00\);_("$"* "-"??_);_(@_)</c:formatCode>
                <c:ptCount val="20"/>
                <c:pt idx="0">
                  <c:v>715560.6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8685.6</c:v>
                </c:pt>
                <c:pt idx="5">
                  <c:v>226376.0625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87470.305000000008</c:v>
                </c:pt>
                <c:pt idx="11">
                  <c:v>60202.45</c:v>
                </c:pt>
                <c:pt idx="12">
                  <c:v>8101.86</c:v>
                </c:pt>
                <c:pt idx="13">
                  <c:v>0</c:v>
                </c:pt>
                <c:pt idx="14">
                  <c:v>11012.099999999999</c:v>
                </c:pt>
                <c:pt idx="15">
                  <c:v>211220.41250000003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B6-43AC-A2C3-B01E138818B7}"/>
            </c:ext>
          </c:extLst>
        </c:ser>
        <c:ser>
          <c:idx val="7"/>
          <c:order val="7"/>
          <c:tx>
            <c:strRef>
              <c:f>'MountainEmpire Summary'!$B$50</c:f>
              <c:strCache>
                <c:ptCount val="1"/>
                <c:pt idx="0">
                  <c:v>Potrero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Summary'!$C$50:$V$50</c:f>
              <c:numCache>
                <c:formatCode>_("$"* #,##0.00_);_("$"* \(#,##0.00\);_("$"* "-"??_);_(@_)</c:formatCode>
                <c:ptCount val="20"/>
                <c:pt idx="0">
                  <c:v>807580.15</c:v>
                </c:pt>
                <c:pt idx="1">
                  <c:v>42848</c:v>
                </c:pt>
                <c:pt idx="2">
                  <c:v>186437.03999999998</c:v>
                </c:pt>
                <c:pt idx="3">
                  <c:v>162911.40000000002</c:v>
                </c:pt>
                <c:pt idx="4">
                  <c:v>6451.2000000000007</c:v>
                </c:pt>
                <c:pt idx="5">
                  <c:v>414647.62249999994</c:v>
                </c:pt>
                <c:pt idx="6">
                  <c:v>81561.599999999991</c:v>
                </c:pt>
                <c:pt idx="7">
                  <c:v>72660.5</c:v>
                </c:pt>
                <c:pt idx="8">
                  <c:v>39729.599999999999</c:v>
                </c:pt>
                <c:pt idx="9">
                  <c:v>78727.3</c:v>
                </c:pt>
                <c:pt idx="10">
                  <c:v>115485.69499999999</c:v>
                </c:pt>
                <c:pt idx="11">
                  <c:v>20881</c:v>
                </c:pt>
                <c:pt idx="12">
                  <c:v>75561.599999999991</c:v>
                </c:pt>
                <c:pt idx="13">
                  <c:v>269048.40000000002</c:v>
                </c:pt>
                <c:pt idx="14">
                  <c:v>57254.400000000001</c:v>
                </c:pt>
                <c:pt idx="15">
                  <c:v>654143.7925000001</c:v>
                </c:pt>
                <c:pt idx="16">
                  <c:v>0</c:v>
                </c:pt>
                <c:pt idx="17">
                  <c:v>68711.039999999994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B6-43AC-A2C3-B01E138818B7}"/>
            </c:ext>
          </c:extLst>
        </c:ser>
        <c:ser>
          <c:idx val="8"/>
          <c:order val="8"/>
          <c:tx>
            <c:strRef>
              <c:f>'MountainEmpire Summary'!$B$51</c:f>
              <c:strCache>
                <c:ptCount val="1"/>
                <c:pt idx="0">
                  <c:v>MOT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Summary'!$C$51:$V$51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B6-43AC-A2C3-B01E138818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7960144"/>
        <c:axId val="407960704"/>
      </c:barChart>
      <c:catAx>
        <c:axId val="40796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60704"/>
        <c:crosses val="autoZero"/>
        <c:auto val="1"/>
        <c:lblAlgn val="ctr"/>
        <c:lblOffset val="100"/>
        <c:noMultiLvlLbl val="0"/>
      </c:catAx>
      <c:valAx>
        <c:axId val="407960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6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'MountainEmpire Summary'!$B$43</c:f>
              <c:strCache>
                <c:ptCount val="1"/>
                <c:pt idx="0">
                  <c:v>Campo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Summary'!$C$43:$V$43</c:f>
              <c:numCache>
                <c:formatCode>_("$"* #,##0.00_);_("$"* \(#,##0.00\);_("$"* "-"??_);_(@_)</c:formatCode>
                <c:ptCount val="20"/>
                <c:pt idx="0">
                  <c:v>2111676.9500000002</c:v>
                </c:pt>
                <c:pt idx="1">
                  <c:v>735896.375</c:v>
                </c:pt>
                <c:pt idx="2">
                  <c:v>41518.080000000002</c:v>
                </c:pt>
                <c:pt idx="3">
                  <c:v>175141.2</c:v>
                </c:pt>
                <c:pt idx="4">
                  <c:v>0</c:v>
                </c:pt>
                <c:pt idx="5">
                  <c:v>159298.51749999996</c:v>
                </c:pt>
                <c:pt idx="6">
                  <c:v>36670.269999999997</c:v>
                </c:pt>
                <c:pt idx="7">
                  <c:v>9292.7999999999993</c:v>
                </c:pt>
                <c:pt idx="8">
                  <c:v>14870.7</c:v>
                </c:pt>
                <c:pt idx="9">
                  <c:v>0</c:v>
                </c:pt>
                <c:pt idx="10">
                  <c:v>384063.35500000004</c:v>
                </c:pt>
                <c:pt idx="11">
                  <c:v>41331.744999999995</c:v>
                </c:pt>
                <c:pt idx="12">
                  <c:v>77928</c:v>
                </c:pt>
                <c:pt idx="13">
                  <c:v>0</c:v>
                </c:pt>
                <c:pt idx="14">
                  <c:v>0</c:v>
                </c:pt>
                <c:pt idx="15">
                  <c:v>1718064.4725000001</c:v>
                </c:pt>
                <c:pt idx="16">
                  <c:v>45993.22</c:v>
                </c:pt>
                <c:pt idx="17">
                  <c:v>220894.87999999998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8-4CF4-A13E-A574A28BADD9}"/>
            </c:ext>
          </c:extLst>
        </c:ser>
        <c:ser>
          <c:idx val="1"/>
          <c:order val="1"/>
          <c:tx>
            <c:strRef>
              <c:f>'MountainEmpire Summary'!$B$44</c:f>
              <c:strCache>
                <c:ptCount val="1"/>
                <c:pt idx="0">
                  <c:v>CloverFlat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Summary'!$C$44:$V$44</c:f>
              <c:numCache>
                <c:formatCode>_("$"* #,##0.00_);_("$"* \(#,##0.00\);_("$"* "-"??_);_(@_)</c:formatCode>
                <c:ptCount val="20"/>
                <c:pt idx="0">
                  <c:v>577407.6</c:v>
                </c:pt>
                <c:pt idx="1">
                  <c:v>150467.70449999999</c:v>
                </c:pt>
                <c:pt idx="2">
                  <c:v>20860.800000000003</c:v>
                </c:pt>
                <c:pt idx="3">
                  <c:v>0</c:v>
                </c:pt>
                <c:pt idx="4">
                  <c:v>18396</c:v>
                </c:pt>
                <c:pt idx="5">
                  <c:v>213593.9274999999</c:v>
                </c:pt>
                <c:pt idx="6">
                  <c:v>116979.47700000001</c:v>
                </c:pt>
                <c:pt idx="7">
                  <c:v>40383.75</c:v>
                </c:pt>
                <c:pt idx="8">
                  <c:v>6361.2</c:v>
                </c:pt>
                <c:pt idx="9">
                  <c:v>33655</c:v>
                </c:pt>
                <c:pt idx="10">
                  <c:v>112904.80499999999</c:v>
                </c:pt>
                <c:pt idx="11">
                  <c:v>257195.59950000001</c:v>
                </c:pt>
                <c:pt idx="12">
                  <c:v>81926.399999999994</c:v>
                </c:pt>
                <c:pt idx="13">
                  <c:v>0</c:v>
                </c:pt>
                <c:pt idx="14">
                  <c:v>57318.299999999996</c:v>
                </c:pt>
                <c:pt idx="15">
                  <c:v>481677.82</c:v>
                </c:pt>
                <c:pt idx="16">
                  <c:v>16901.822</c:v>
                </c:pt>
                <c:pt idx="17">
                  <c:v>18120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8-4CF4-A13E-A574A28BADD9}"/>
            </c:ext>
          </c:extLst>
        </c:ser>
        <c:ser>
          <c:idx val="2"/>
          <c:order val="2"/>
          <c:tx>
            <c:strRef>
              <c:f>'MountainEmpire Summary'!$B$45</c:f>
              <c:strCache>
                <c:ptCount val="1"/>
                <c:pt idx="0">
                  <c:v>Descanso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Summary'!$C$45:$V$45</c:f>
              <c:numCache>
                <c:formatCode>_("$"* #,##0.00_);_("$"* \(#,##0.00\);_("$"* "-"??_);_(@_)</c:formatCode>
                <c:ptCount val="20"/>
                <c:pt idx="0">
                  <c:v>660498</c:v>
                </c:pt>
                <c:pt idx="1">
                  <c:v>129585.63900000001</c:v>
                </c:pt>
                <c:pt idx="2">
                  <c:v>0</c:v>
                </c:pt>
                <c:pt idx="3">
                  <c:v>0</c:v>
                </c:pt>
                <c:pt idx="4">
                  <c:v>10752</c:v>
                </c:pt>
                <c:pt idx="5">
                  <c:v>123524.95</c:v>
                </c:pt>
                <c:pt idx="6">
                  <c:v>53852.603999999992</c:v>
                </c:pt>
                <c:pt idx="7">
                  <c:v>7201.9199999999992</c:v>
                </c:pt>
                <c:pt idx="8">
                  <c:v>0</c:v>
                </c:pt>
                <c:pt idx="9">
                  <c:v>93884.75</c:v>
                </c:pt>
                <c:pt idx="10">
                  <c:v>98140.77</c:v>
                </c:pt>
                <c:pt idx="11">
                  <c:v>125475.924</c:v>
                </c:pt>
                <c:pt idx="12">
                  <c:v>59633.279999999999</c:v>
                </c:pt>
                <c:pt idx="13">
                  <c:v>0</c:v>
                </c:pt>
                <c:pt idx="14">
                  <c:v>123980.2</c:v>
                </c:pt>
                <c:pt idx="15">
                  <c:v>444902.19499999995</c:v>
                </c:pt>
                <c:pt idx="16">
                  <c:v>64669.043999999994</c:v>
                </c:pt>
                <c:pt idx="17">
                  <c:v>20584.32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8-4CF4-A13E-A574A28BADD9}"/>
            </c:ext>
          </c:extLst>
        </c:ser>
        <c:ser>
          <c:idx val="3"/>
          <c:order val="3"/>
          <c:tx>
            <c:strRef>
              <c:f>'MountainEmpire Summary'!$B$46</c:f>
              <c:strCache>
                <c:ptCount val="1"/>
                <c:pt idx="0">
                  <c:v>Jacumba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Summary'!$C$46:$V$46</c:f>
              <c:numCache>
                <c:formatCode>_("$"* #,##0.00_);_("$"* \(#,##0.00\);_("$"* "-"??_);_(@_)</c:formatCode>
                <c:ptCount val="20"/>
                <c:pt idx="0">
                  <c:v>395744.3</c:v>
                </c:pt>
                <c:pt idx="1">
                  <c:v>72290.55</c:v>
                </c:pt>
                <c:pt idx="2">
                  <c:v>0</c:v>
                </c:pt>
                <c:pt idx="3">
                  <c:v>9623.3920000000016</c:v>
                </c:pt>
                <c:pt idx="4">
                  <c:v>0</c:v>
                </c:pt>
                <c:pt idx="5">
                  <c:v>96305.714999999997</c:v>
                </c:pt>
                <c:pt idx="6">
                  <c:v>34479.599999999999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67086.63</c:v>
                </c:pt>
                <c:pt idx="11">
                  <c:v>92321.95</c:v>
                </c:pt>
                <c:pt idx="12">
                  <c:v>6364.7999999999993</c:v>
                </c:pt>
                <c:pt idx="13">
                  <c:v>35582.332000000002</c:v>
                </c:pt>
                <c:pt idx="14">
                  <c:v>0</c:v>
                </c:pt>
                <c:pt idx="15">
                  <c:v>219044.685</c:v>
                </c:pt>
                <c:pt idx="16">
                  <c:v>12007.24</c:v>
                </c:pt>
                <c:pt idx="17">
                  <c:v>0</c:v>
                </c:pt>
                <c:pt idx="18">
                  <c:v>14414.4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98-4CF4-A13E-A574A28BADD9}"/>
            </c:ext>
          </c:extLst>
        </c:ser>
        <c:ser>
          <c:idx val="4"/>
          <c:order val="4"/>
          <c:tx>
            <c:strRef>
              <c:f>'MountainEmpire Summary'!$B$47</c:f>
              <c:strCache>
                <c:ptCount val="1"/>
                <c:pt idx="0">
                  <c:v>MountainEmpireAltEd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Summary'!$C$47:$V$47</c:f>
              <c:numCache>
                <c:formatCode>_("$"* #,##0.00_);_("$"* \(#,##0.00\);_("$"* "-"??_);_(@_)</c:formatCode>
                <c:ptCount val="20"/>
                <c:pt idx="0">
                  <c:v>371673.3</c:v>
                </c:pt>
                <c:pt idx="1">
                  <c:v>35457.75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4809.07</c:v>
                </c:pt>
                <c:pt idx="6">
                  <c:v>12045.439999999999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17877.34</c:v>
                </c:pt>
                <c:pt idx="11">
                  <c:v>77991.200000000012</c:v>
                </c:pt>
                <c:pt idx="12">
                  <c:v>6099.5999999999995</c:v>
                </c:pt>
                <c:pt idx="13">
                  <c:v>0</c:v>
                </c:pt>
                <c:pt idx="14">
                  <c:v>0</c:v>
                </c:pt>
                <c:pt idx="15">
                  <c:v>242673.88499999998</c:v>
                </c:pt>
                <c:pt idx="16">
                  <c:v>15107.84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98-4CF4-A13E-A574A28BADD9}"/>
            </c:ext>
          </c:extLst>
        </c:ser>
        <c:ser>
          <c:idx val="5"/>
          <c:order val="5"/>
          <c:tx>
            <c:strRef>
              <c:f>'MountainEmpire Summary'!$B$48</c:f>
              <c:strCache>
                <c:ptCount val="1"/>
                <c:pt idx="0">
                  <c:v>MountainEmpireHS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Summary'!$C$48:$V$48</c:f>
              <c:numCache>
                <c:formatCode>_("$"* #,##0.00_);_("$"* \(#,##0.00\);_("$"* "-"??_);_(@_)</c:formatCode>
                <c:ptCount val="20"/>
                <c:pt idx="0">
                  <c:v>4803423.5999999996</c:v>
                </c:pt>
                <c:pt idx="1">
                  <c:v>332976.33999999997</c:v>
                </c:pt>
                <c:pt idx="2">
                  <c:v>127697.14</c:v>
                </c:pt>
                <c:pt idx="3">
                  <c:v>0</c:v>
                </c:pt>
                <c:pt idx="4">
                  <c:v>77414.400000000009</c:v>
                </c:pt>
                <c:pt idx="5">
                  <c:v>83810.44749999998</c:v>
                </c:pt>
                <c:pt idx="6">
                  <c:v>79437.599999999991</c:v>
                </c:pt>
                <c:pt idx="7">
                  <c:v>260301.12899999999</c:v>
                </c:pt>
                <c:pt idx="8">
                  <c:v>119350</c:v>
                </c:pt>
                <c:pt idx="9">
                  <c:v>0</c:v>
                </c:pt>
                <c:pt idx="10">
                  <c:v>405506.1399999999</c:v>
                </c:pt>
                <c:pt idx="11">
                  <c:v>31726.485000000001</c:v>
                </c:pt>
                <c:pt idx="12">
                  <c:v>96886.399999999994</c:v>
                </c:pt>
                <c:pt idx="13">
                  <c:v>0</c:v>
                </c:pt>
                <c:pt idx="14">
                  <c:v>248500</c:v>
                </c:pt>
                <c:pt idx="15">
                  <c:v>1422216.4775000005</c:v>
                </c:pt>
                <c:pt idx="16">
                  <c:v>110967.44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98-4CF4-A13E-A574A28BADD9}"/>
            </c:ext>
          </c:extLst>
        </c:ser>
        <c:ser>
          <c:idx val="6"/>
          <c:order val="6"/>
          <c:tx>
            <c:strRef>
              <c:f>'MountainEmpire Summary'!$B$49</c:f>
              <c:strCache>
                <c:ptCount val="1"/>
                <c:pt idx="0">
                  <c:v>PineValley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Summary'!$C$49:$V$49</c:f>
              <c:numCache>
                <c:formatCode>_("$"* #,##0.00_);_("$"* \(#,##0.00\);_("$"* "-"??_);_(@_)</c:formatCode>
                <c:ptCount val="20"/>
                <c:pt idx="0">
                  <c:v>715560.6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8685.6</c:v>
                </c:pt>
                <c:pt idx="5">
                  <c:v>226376.0625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87470.305000000008</c:v>
                </c:pt>
                <c:pt idx="11">
                  <c:v>60202.45</c:v>
                </c:pt>
                <c:pt idx="12">
                  <c:v>8101.86</c:v>
                </c:pt>
                <c:pt idx="13">
                  <c:v>0</c:v>
                </c:pt>
                <c:pt idx="14">
                  <c:v>11012.099999999999</c:v>
                </c:pt>
                <c:pt idx="15">
                  <c:v>211220.41250000003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98-4CF4-A13E-A574A28BADD9}"/>
            </c:ext>
          </c:extLst>
        </c:ser>
        <c:ser>
          <c:idx val="7"/>
          <c:order val="7"/>
          <c:tx>
            <c:strRef>
              <c:f>'MountainEmpire Summary'!$B$50</c:f>
              <c:strCache>
                <c:ptCount val="1"/>
                <c:pt idx="0">
                  <c:v>Potrero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Summary'!$C$50:$V$50</c:f>
              <c:numCache>
                <c:formatCode>_("$"* #,##0.00_);_("$"* \(#,##0.00\);_("$"* "-"??_);_(@_)</c:formatCode>
                <c:ptCount val="20"/>
                <c:pt idx="0">
                  <c:v>807580.15</c:v>
                </c:pt>
                <c:pt idx="1">
                  <c:v>42848</c:v>
                </c:pt>
                <c:pt idx="2">
                  <c:v>186437.03999999998</c:v>
                </c:pt>
                <c:pt idx="3">
                  <c:v>162911.40000000002</c:v>
                </c:pt>
                <c:pt idx="4">
                  <c:v>6451.2000000000007</c:v>
                </c:pt>
                <c:pt idx="5">
                  <c:v>414647.62249999994</c:v>
                </c:pt>
                <c:pt idx="6">
                  <c:v>81561.599999999991</c:v>
                </c:pt>
                <c:pt idx="7">
                  <c:v>72660.5</c:v>
                </c:pt>
                <c:pt idx="8">
                  <c:v>39729.599999999999</c:v>
                </c:pt>
                <c:pt idx="9">
                  <c:v>78727.3</c:v>
                </c:pt>
                <c:pt idx="10">
                  <c:v>115485.69499999999</c:v>
                </c:pt>
                <c:pt idx="11">
                  <c:v>20881</c:v>
                </c:pt>
                <c:pt idx="12">
                  <c:v>75561.599999999991</c:v>
                </c:pt>
                <c:pt idx="13">
                  <c:v>269048.40000000002</c:v>
                </c:pt>
                <c:pt idx="14">
                  <c:v>57254.400000000001</c:v>
                </c:pt>
                <c:pt idx="15">
                  <c:v>654143.7925000001</c:v>
                </c:pt>
                <c:pt idx="16">
                  <c:v>0</c:v>
                </c:pt>
                <c:pt idx="17">
                  <c:v>68711.039999999994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98-4CF4-A13E-A574A28BADD9}"/>
            </c:ext>
          </c:extLst>
        </c:ser>
        <c:ser>
          <c:idx val="8"/>
          <c:order val="8"/>
          <c:tx>
            <c:strRef>
              <c:f>'MountainEmpire Summary'!$B$51</c:f>
              <c:strCache>
                <c:ptCount val="1"/>
                <c:pt idx="0">
                  <c:v>MOT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Summary'!$C$51:$V$51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98-4CF4-A13E-A574A28B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7705888"/>
        <c:axId val="407706448"/>
      </c:barChart>
      <c:lineChart>
        <c:grouping val="standard"/>
        <c:varyColors val="0"/>
        <c:ser>
          <c:idx val="9"/>
          <c:order val="9"/>
          <c:tx>
            <c:strRef>
              <c:f>'MountainEmpire Summary'!$B$52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4443130297654277E-2"/>
                  <c:y val="-0.49866666666666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98-4CF4-A13E-A574A28BADD9}"/>
                </c:ext>
              </c:extLst>
            </c:dLbl>
            <c:dLbl>
              <c:idx val="2"/>
              <c:layout>
                <c:manualLayout>
                  <c:x val="-2.5231618371772156E-2"/>
                  <c:y val="-0.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98-4CF4-A13E-A574A28BADD9}"/>
                </c:ext>
              </c:extLst>
            </c:dLbl>
            <c:dLbl>
              <c:idx val="3"/>
              <c:layout>
                <c:manualLayout>
                  <c:x val="-2.365464222353637E-2"/>
                  <c:y val="-0.493333333333333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98-4CF4-A13E-A574A28BADD9}"/>
                </c:ext>
              </c:extLst>
            </c:dLbl>
            <c:dLbl>
              <c:idx val="4"/>
              <c:layout>
                <c:manualLayout>
                  <c:x val="-2.5231618371772128E-2"/>
                  <c:y val="-0.351999999999999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98-4CF4-A13E-A574A28BADD9}"/>
                </c:ext>
              </c:extLst>
            </c:dLbl>
            <c:dLbl>
              <c:idx val="5"/>
              <c:layout>
                <c:manualLayout>
                  <c:x val="-2.7597082594125764E-2"/>
                  <c:y val="-0.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98-4CF4-A13E-A574A28BADD9}"/>
                </c:ext>
              </c:extLst>
            </c:dLbl>
            <c:dLbl>
              <c:idx val="6"/>
              <c:layout>
                <c:manualLayout>
                  <c:x val="-2.365464222353637E-2"/>
                  <c:y val="-0.36533333333333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98-4CF4-A13E-A574A28BADD9}"/>
                </c:ext>
              </c:extLst>
            </c:dLbl>
            <c:dLbl>
              <c:idx val="7"/>
              <c:layout>
                <c:manualLayout>
                  <c:x val="-2.4443130297654304E-2"/>
                  <c:y val="-0.487999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98-4CF4-A13E-A574A28BADD9}"/>
                </c:ext>
              </c:extLst>
            </c:dLbl>
            <c:dLbl>
              <c:idx val="8"/>
              <c:layout>
                <c:manualLayout>
                  <c:x val="-2.2077666075300668E-2"/>
                  <c:y val="-0.3653333333333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98-4CF4-A13E-A574A28BADD9}"/>
                </c:ext>
              </c:extLst>
            </c:dLbl>
            <c:dLbl>
              <c:idx val="9"/>
              <c:layout>
                <c:manualLayout>
                  <c:x val="-2.4443130297654249E-2"/>
                  <c:y val="-0.47466666666666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98-4CF4-A13E-A574A28BADD9}"/>
                </c:ext>
              </c:extLst>
            </c:dLbl>
            <c:dLbl>
              <c:idx val="10"/>
              <c:layout>
                <c:manualLayout>
                  <c:x val="-2.7597082594125823E-2"/>
                  <c:y val="-0.27200000000000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98-4CF4-A13E-A574A28BADD9}"/>
                </c:ext>
              </c:extLst>
            </c:dLbl>
            <c:dLbl>
              <c:idx val="11"/>
              <c:layout>
                <c:manualLayout>
                  <c:x val="-2.365464222353637E-2"/>
                  <c:y val="-0.4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98-4CF4-A13E-A574A28BADD9}"/>
                </c:ext>
              </c:extLst>
            </c:dLbl>
            <c:dLbl>
              <c:idx val="12"/>
              <c:layout>
                <c:manualLayout>
                  <c:x val="-2.5231618371772128E-2"/>
                  <c:y val="-0.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98-4CF4-A13E-A574A28BADD9}"/>
                </c:ext>
              </c:extLst>
            </c:dLbl>
            <c:dLbl>
              <c:idx val="13"/>
              <c:layout>
                <c:manualLayout>
                  <c:x val="-2.5231618371772128E-2"/>
                  <c:y val="-0.49066666666666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98-4CF4-A13E-A574A28BADD9}"/>
                </c:ext>
              </c:extLst>
            </c:dLbl>
            <c:dLbl>
              <c:idx val="14"/>
              <c:layout>
                <c:manualLayout>
                  <c:x val="-2.6808594520007886E-2"/>
                  <c:y val="-0.33333333333333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98-4CF4-A13E-A574A28BADD9}"/>
                </c:ext>
              </c:extLst>
            </c:dLbl>
            <c:dLbl>
              <c:idx val="15"/>
              <c:layout>
                <c:manualLayout>
                  <c:x val="-2.8385570668243643E-2"/>
                  <c:y val="-0.221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98-4CF4-A13E-A574A28BADD9}"/>
                </c:ext>
              </c:extLst>
            </c:dLbl>
            <c:dLbl>
              <c:idx val="16"/>
              <c:layout>
                <c:manualLayout>
                  <c:x val="-2.6808594520007886E-2"/>
                  <c:y val="-0.35200000000000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98-4CF4-A13E-A574A28BADD9}"/>
                </c:ext>
              </c:extLst>
            </c:dLbl>
            <c:dLbl>
              <c:idx val="17"/>
              <c:layout>
                <c:manualLayout>
                  <c:x val="-2.4443130297654249E-2"/>
                  <c:y val="-0.4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98-4CF4-A13E-A574A28BADD9}"/>
                </c:ext>
              </c:extLst>
            </c:dLbl>
            <c:dLbl>
              <c:idx val="18"/>
              <c:layout>
                <c:manualLayout>
                  <c:x val="-2.6020106445890007E-2"/>
                  <c:y val="-0.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98-4CF4-A13E-A574A28BADD9}"/>
                </c:ext>
              </c:extLst>
            </c:dLbl>
            <c:dLbl>
              <c:idx val="19"/>
              <c:layout>
                <c:manualLayout>
                  <c:x val="-2.6808594520007886E-2"/>
                  <c:y val="-0.450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398-4CF4-A13E-A574A28BA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'MountainEmpire Summary'!$C$42:$V$42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'MountainEmpire Summary'!$C$52:$V$52</c:f>
              <c:numCache>
                <c:formatCode>_("$"* #,##0.00_);_("$"* \(#,##0.00\);_("$"* "-"??_);_(@_)</c:formatCode>
                <c:ptCount val="20"/>
                <c:pt idx="0">
                  <c:v>10443564.5</c:v>
                </c:pt>
                <c:pt idx="1">
                  <c:v>1499522.3585000001</c:v>
                </c:pt>
                <c:pt idx="2">
                  <c:v>376513.06</c:v>
                </c:pt>
                <c:pt idx="3">
                  <c:v>347675.99200000003</c:v>
                </c:pt>
                <c:pt idx="4">
                  <c:v>121699.20000000001</c:v>
                </c:pt>
                <c:pt idx="5">
                  <c:v>1322366.3124999998</c:v>
                </c:pt>
                <c:pt idx="6">
                  <c:v>415026.59099999996</c:v>
                </c:pt>
                <c:pt idx="7">
                  <c:v>389840.09899999999</c:v>
                </c:pt>
                <c:pt idx="8">
                  <c:v>180311.5</c:v>
                </c:pt>
                <c:pt idx="9">
                  <c:v>206267.05</c:v>
                </c:pt>
                <c:pt idx="10">
                  <c:v>1288535.04</c:v>
                </c:pt>
                <c:pt idx="11">
                  <c:v>707126.35349999997</c:v>
                </c:pt>
                <c:pt idx="12">
                  <c:v>412501.93999999994</c:v>
                </c:pt>
                <c:pt idx="13">
                  <c:v>304630.73200000002</c:v>
                </c:pt>
                <c:pt idx="14">
                  <c:v>498065</c:v>
                </c:pt>
                <c:pt idx="15">
                  <c:v>5393943.7400000002</c:v>
                </c:pt>
                <c:pt idx="16">
                  <c:v>265646.60600000003</c:v>
                </c:pt>
                <c:pt idx="17">
                  <c:v>328310.24</c:v>
                </c:pt>
                <c:pt idx="18">
                  <c:v>14414.4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398-4CF4-A13E-A574A28B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32368"/>
        <c:axId val="408031808"/>
      </c:lineChart>
      <c:catAx>
        <c:axId val="4077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706448"/>
        <c:crosses val="autoZero"/>
        <c:auto val="1"/>
        <c:lblAlgn val="ctr"/>
        <c:lblOffset val="100"/>
        <c:noMultiLvlLbl val="0"/>
      </c:catAx>
      <c:valAx>
        <c:axId val="407706448"/>
        <c:scaling>
          <c:orientation val="minMax"/>
          <c:max val="6000000.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705888"/>
        <c:crosses val="autoZero"/>
        <c:crossBetween val="between"/>
      </c:valAx>
      <c:valAx>
        <c:axId val="408031808"/>
        <c:scaling>
          <c:orientation val="minMax"/>
        </c:scaling>
        <c:delete val="0"/>
        <c:axPos val="r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032368"/>
        <c:crosses val="max"/>
        <c:crossBetween val="between"/>
        <c:majorUnit val="2000000"/>
      </c:valAx>
      <c:catAx>
        <c:axId val="40803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03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Maintenance Need</a:t>
            </a:r>
            <a:r>
              <a:rPr lang="en-US" baseline="0"/>
              <a:t> ($10,273,413)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7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7F-42DA-AC5C-0D4284EFA3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7F-42DA-AC5C-0D4284EFA3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17F-42DA-AC5C-0D4284EFA3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17F-42DA-AC5C-0D4284EFA3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17F-42DA-AC5C-0D4284EFA3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17F-42DA-AC5C-0D4284EFA3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17F-42DA-AC5C-0D4284EFA3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17F-42DA-AC5C-0D4284EFA3F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17F-42DA-AC5C-0D4284EFA3F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17F-42DA-AC5C-0D4284EFA3F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7F-42DA-AC5C-0D4284EFA3F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17F-42DA-AC5C-0D4284EFA3F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17F-42DA-AC5C-0D4284EFA3F2}"/>
                </c:ext>
              </c:extLst>
            </c:dLbl>
            <c:dLbl>
              <c:idx val="4"/>
              <c:layout>
                <c:manualLayout>
                  <c:x val="-0.1125"/>
                  <c:y val="-6.94444444444445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48622047244093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17F-42DA-AC5C-0D4284EFA3F2}"/>
                </c:ext>
              </c:extLst>
            </c:dLbl>
            <c:dLbl>
              <c:idx val="5"/>
              <c:layout>
                <c:manualLayout>
                  <c:x val="2.2222331583552055E-2"/>
                  <c:y val="-0.1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7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17F-42DA-AC5C-0D4284EFA3F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17F-42DA-AC5C-0D4284EFA3F2}"/>
                </c:ext>
              </c:extLst>
            </c:dLbl>
            <c:dLbl>
              <c:idx val="7"/>
              <c:layout>
                <c:manualLayout>
                  <c:x val="6.1111111111111012E-2"/>
                  <c:y val="-9.259259259259302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7F-42DA-AC5C-0D4284EFA3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7F-42DA-AC5C-0D4284EFA3F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Summary'!$B$43:$B$51</c:f>
              <c:strCache>
                <c:ptCount val="9"/>
                <c:pt idx="0">
                  <c:v>Campo</c:v>
                </c:pt>
                <c:pt idx="1">
                  <c:v>CloverFlat</c:v>
                </c:pt>
                <c:pt idx="2">
                  <c:v>Descanso</c:v>
                </c:pt>
                <c:pt idx="3">
                  <c:v>Jacumba</c:v>
                </c:pt>
                <c:pt idx="4">
                  <c:v>MountainEmpireAltEd</c:v>
                </c:pt>
                <c:pt idx="5">
                  <c:v>MountainEmpireHS</c:v>
                </c:pt>
                <c:pt idx="6">
                  <c:v>PineValley</c:v>
                </c:pt>
                <c:pt idx="7">
                  <c:v>Potrero</c:v>
                </c:pt>
                <c:pt idx="8">
                  <c:v>MOT</c:v>
                </c:pt>
              </c:strCache>
            </c:strRef>
          </c:cat>
          <c:val>
            <c:numRef>
              <c:f>'MountainEmpire Summary'!$C$43:$C$51</c:f>
              <c:numCache>
                <c:formatCode>_("$"* #,##0.00_);_("$"* \(#,##0.00\);_("$"* "-"??_);_(@_)</c:formatCode>
                <c:ptCount val="9"/>
                <c:pt idx="0">
                  <c:v>2111676.9500000002</c:v>
                </c:pt>
                <c:pt idx="1">
                  <c:v>577407.6</c:v>
                </c:pt>
                <c:pt idx="2">
                  <c:v>660498</c:v>
                </c:pt>
                <c:pt idx="3">
                  <c:v>395744.3</c:v>
                </c:pt>
                <c:pt idx="4">
                  <c:v>371673.3</c:v>
                </c:pt>
                <c:pt idx="5">
                  <c:v>4803423.5999999996</c:v>
                </c:pt>
                <c:pt idx="6">
                  <c:v>715560.6</c:v>
                </c:pt>
                <c:pt idx="7">
                  <c:v>807580.15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7F-42DA-AC5C-0D4284EFA3F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MEUSD 20 Year Maintenance Forecast ($25,826,202)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735377814615279"/>
          <c:y val="0.21562775241330129"/>
          <c:w val="0.74166671271354234"/>
          <c:h val="0.714402758478719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CDE-4780-BEA5-BA2458565E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CDE-4780-BEA5-BA2458565E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CDE-4780-BEA5-BA2458565E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CDE-4780-BEA5-BA2458565E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CDE-4780-BEA5-BA2458565E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CDE-4780-BEA5-BA2458565E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CDE-4780-BEA5-BA2458565E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CDE-4780-BEA5-BA2458565E7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CDE-4780-BEA5-BA2458565E76}"/>
              </c:ext>
            </c:extLst>
          </c:dPt>
          <c:dLbls>
            <c:dLbl>
              <c:idx val="0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DE-4780-BEA5-BA2458565E76}"/>
                </c:ext>
              </c:extLst>
            </c:dLbl>
            <c:dLbl>
              <c:idx val="1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CDE-4780-BEA5-BA2458565E76}"/>
                </c:ext>
              </c:extLst>
            </c:dLbl>
            <c:dLbl>
              <c:idx val="2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CDE-4780-BEA5-BA2458565E76}"/>
                </c:ext>
              </c:extLst>
            </c:dLbl>
            <c:dLbl>
              <c:idx val="3"/>
              <c:layout>
                <c:manualLayout>
                  <c:x val="-7.7192982456140355E-2"/>
                  <c:y val="-3.3613445378151259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DE-4780-BEA5-BA2458565E76}"/>
                </c:ext>
              </c:extLst>
            </c:dLbl>
            <c:dLbl>
              <c:idx val="4"/>
              <c:layout>
                <c:manualLayout>
                  <c:x val="4.678371782474558E-2"/>
                  <c:y val="-6.3492063492063502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30400147350002"/>
                      <c:h val="0.10237161531279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CDE-4780-BEA5-BA2458565E76}"/>
                </c:ext>
              </c:extLst>
            </c:dLbl>
            <c:dLbl>
              <c:idx val="5"/>
              <c:layout>
                <c:manualLayout>
                  <c:x val="0.11228070175438594"/>
                  <c:y val="2.6143790849673203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7602339181281"/>
                      <c:h val="0.10237161531279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CDE-4780-BEA5-BA2458565E76}"/>
                </c:ext>
              </c:extLst>
            </c:dLbl>
            <c:dLbl>
              <c:idx val="6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CDE-4780-BEA5-BA2458565E76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CDE-4780-BEA5-BA2458565E7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DE-4780-BEA5-BA2458565E76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Summary'!$B$43:$B$51</c:f>
              <c:strCache>
                <c:ptCount val="9"/>
                <c:pt idx="0">
                  <c:v>Campo</c:v>
                </c:pt>
                <c:pt idx="1">
                  <c:v>CloverFlat</c:v>
                </c:pt>
                <c:pt idx="2">
                  <c:v>Descanso</c:v>
                </c:pt>
                <c:pt idx="3">
                  <c:v>Jacumba</c:v>
                </c:pt>
                <c:pt idx="4">
                  <c:v>MountainEmpireAltEd</c:v>
                </c:pt>
                <c:pt idx="5">
                  <c:v>MountainEmpireHS</c:v>
                </c:pt>
                <c:pt idx="6">
                  <c:v>PineValley</c:v>
                </c:pt>
                <c:pt idx="7">
                  <c:v>Potrero</c:v>
                </c:pt>
                <c:pt idx="8">
                  <c:v>MOT</c:v>
                </c:pt>
              </c:strCache>
            </c:strRef>
          </c:cat>
          <c:val>
            <c:numRef>
              <c:f>'MountainEmpire Summary'!$W$43:$W$51</c:f>
              <c:numCache>
                <c:formatCode>_("$"* #,##0.00_);_("$"* \(#,##0.00\);_("$"* "-"??_);_(@_)</c:formatCode>
                <c:ptCount val="9"/>
                <c:pt idx="0">
                  <c:v>5772640.5650000004</c:v>
                </c:pt>
                <c:pt idx="1">
                  <c:v>2204150.2054999997</c:v>
                </c:pt>
                <c:pt idx="2">
                  <c:v>2016685.5959999999</c:v>
                </c:pt>
                <c:pt idx="3">
                  <c:v>1055265.5939999998</c:v>
                </c:pt>
                <c:pt idx="4">
                  <c:v>783735.42500000005</c:v>
                </c:pt>
                <c:pt idx="5">
                  <c:v>8200213.5990000004</c:v>
                </c:pt>
                <c:pt idx="6">
                  <c:v>1328629.3900000004</c:v>
                </c:pt>
                <c:pt idx="7">
                  <c:v>3154640.34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DE-4780-BEA5-BA2458565E7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 of Maintenance </a:t>
            </a:r>
          </a:p>
          <a:p>
            <a:pPr>
              <a:defRPr/>
            </a:pPr>
            <a:r>
              <a:rPr lang="en-US"/>
              <a:t>Deficiencies by Trade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89B-4B7E-A020-2E6818A3C1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89B-4B7E-A020-2E6818A3C1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89B-4B7E-A020-2E6818A3C1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89B-4B7E-A020-2E6818A3C1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89B-4B7E-A020-2E6818A3C1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89B-4B7E-A020-2E6818A3C1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89B-4B7E-A020-2E6818A3C1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89B-4B7E-A020-2E6818A3C1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589B-4B7E-A020-2E6818A3C12B}"/>
              </c:ext>
            </c:extLst>
          </c:dPt>
          <c:dLbls>
            <c:dLbl>
              <c:idx val="0"/>
              <c:layout>
                <c:manualLayout>
                  <c:x val="-8.7928640515821532E-17"/>
                  <c:y val="-2.5316455696202531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9B-4B7E-A020-2E6818A3C12B}"/>
                </c:ext>
              </c:extLst>
            </c:dLbl>
            <c:dLbl>
              <c:idx val="1"/>
              <c:layout>
                <c:manualLayout>
                  <c:x val="5.2757793764988008E-2"/>
                  <c:y val="2.5316455696202493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9B-4B7E-A020-2E6818A3C12B}"/>
                </c:ext>
              </c:extLst>
            </c:dLbl>
            <c:dLbl>
              <c:idx val="2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89B-4B7E-A020-2E6818A3C12B}"/>
                </c:ext>
              </c:extLst>
            </c:dLbl>
            <c:dLbl>
              <c:idx val="3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89B-4B7E-A020-2E6818A3C12B}"/>
                </c:ext>
              </c:extLst>
            </c:dLbl>
            <c:dLbl>
              <c:idx val="4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89B-4B7E-A020-2E6818A3C12B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89B-4B7E-A020-2E6818A3C12B}"/>
                </c:ext>
              </c:extLst>
            </c:dLbl>
            <c:dLbl>
              <c:idx val="6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89B-4B7E-A020-2E6818A3C12B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89B-4B7E-A020-2E6818A3C12B}"/>
                </c:ext>
              </c:extLst>
            </c:dLbl>
            <c:dLbl>
              <c:idx val="8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89B-4B7E-A020-2E6818A3C12B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Summary'!$B$5:$B$13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Playground</c:v>
                </c:pt>
                <c:pt idx="7">
                  <c:v>Plumbing</c:v>
                </c:pt>
                <c:pt idx="8">
                  <c:v>Roofing</c:v>
                </c:pt>
              </c:strCache>
            </c:strRef>
          </c:cat>
          <c:val>
            <c:numRef>
              <c:f>'MountainEmpire Summary'!$C$5:$C$13</c:f>
              <c:numCache>
                <c:formatCode>_("$"* #,##0.00_);_("$"* \(#,##0.00\);_("$"* "-"??_);_(@_)</c:formatCode>
                <c:ptCount val="9"/>
                <c:pt idx="0">
                  <c:v>447320</c:v>
                </c:pt>
                <c:pt idx="1">
                  <c:v>427803.75</c:v>
                </c:pt>
                <c:pt idx="2">
                  <c:v>2026430</c:v>
                </c:pt>
                <c:pt idx="3">
                  <c:v>913750</c:v>
                </c:pt>
                <c:pt idx="4">
                  <c:v>240000</c:v>
                </c:pt>
                <c:pt idx="5">
                  <c:v>1998897.5999999996</c:v>
                </c:pt>
                <c:pt idx="6">
                  <c:v>175426.65</c:v>
                </c:pt>
                <c:pt idx="7">
                  <c:v>1761344</c:v>
                </c:pt>
                <c:pt idx="8">
                  <c:v>2452592.5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89B-4B7E-A020-2E6818A3C12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 of Level 1 </a:t>
            </a:r>
          </a:p>
          <a:p>
            <a:pPr>
              <a:defRPr/>
            </a:pPr>
            <a:r>
              <a:rPr lang="en-US"/>
              <a:t>Deficiencies by Trade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6E6-459A-B67D-D807AD563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6E6-459A-B67D-D807AD563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6E6-459A-B67D-D807AD563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6E6-459A-B67D-D807AD563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6E6-459A-B67D-D807AD563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6E6-459A-B67D-D807AD563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6E6-459A-B67D-D807AD563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36E6-459A-B67D-D807AD5639C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6-459A-B67D-D807AD5639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E6-459A-B67D-D807AD5639C2}"/>
                </c:ext>
              </c:extLst>
            </c:dLbl>
            <c:dLbl>
              <c:idx val="2"/>
              <c:layout>
                <c:manualLayout>
                  <c:x val="2.5000000000000001E-2"/>
                  <c:y val="-2.7777777777777946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E6-459A-B67D-D807AD5639C2}"/>
                </c:ext>
              </c:extLst>
            </c:dLbl>
            <c:dLbl>
              <c:idx val="3"/>
              <c:layout>
                <c:manualLayout>
                  <c:x val="0"/>
                  <c:y val="1.3888888888888888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6-459A-B67D-D807AD5639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E6-459A-B67D-D807AD5639C2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6E6-459A-B67D-D807AD5639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E6-459A-B67D-D807AD5639C2}"/>
                </c:ext>
              </c:extLst>
            </c:dLbl>
            <c:dLbl>
              <c:idx val="7"/>
              <c:layout>
                <c:manualLayout>
                  <c:x val="-1.0185067526415994E-16"/>
                  <c:y val="-4.1666666666666664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E6-459A-B67D-D807AD5639C2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Summary'!$B$271:$B$278</c:f>
              <c:strCache>
                <c:ptCount val="8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</c:strCache>
            </c:strRef>
          </c:cat>
          <c:val>
            <c:numRef>
              <c:f>'MountainEmpire Summary'!$K$271:$K$278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17820</c:v>
                </c:pt>
                <c:pt idx="2">
                  <c:v>649257.75</c:v>
                </c:pt>
                <c:pt idx="3">
                  <c:v>24000</c:v>
                </c:pt>
                <c:pt idx="4">
                  <c:v>0</c:v>
                </c:pt>
                <c:pt idx="5">
                  <c:v>1913418.1999999997</c:v>
                </c:pt>
                <c:pt idx="6">
                  <c:v>0</c:v>
                </c:pt>
                <c:pt idx="7">
                  <c:v>703875.5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E6-459A-B67D-D807AD5639C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1 - Descanso Elementary School Immediate Need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1AC-42CF-B781-F1FE4732A1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1AC-42CF-B781-F1FE4732A1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1AC-42CF-B781-F1FE4732A1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1AC-42CF-B781-F1FE4732A1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1AC-42CF-B781-F1FE4732A1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1AC-42CF-B781-F1FE4732A1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1AC-42CF-B781-F1FE4732A1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1AC-42CF-B781-F1FE4732A1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1AC-42CF-B781-F1FE4732A1E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AC-42CF-B781-F1FE4732A1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AC-42CF-B781-F1FE4732A1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AC-42CF-B781-F1FE4732A1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AC-42CF-B781-F1FE4732A1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AC-42CF-B781-F1FE4732A1EB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1AC-42CF-B781-F1FE4732A1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AC-42CF-B781-F1FE4732A1EB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1AC-42CF-B781-F1FE4732A1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AC-42CF-B781-F1FE4732A1EB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Summary'!$C$207:$C$215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130417.15000000001</c:v>
                </c:pt>
                <c:pt idx="6">
                  <c:v>0</c:v>
                </c:pt>
                <c:pt idx="7">
                  <c:v>9870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AC-42CF-B781-F1FE4732A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1 - Campo Elementary Immediate</a:t>
            </a:r>
            <a:r>
              <a:rPr lang="en-US" baseline="0"/>
              <a:t> Need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F8B-4F08-8CDE-BC56046394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F8B-4F08-8CDE-BC56046394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F8B-4F08-8CDE-BC56046394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F8B-4F08-8CDE-BC5604639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F8B-4F08-8CDE-BC56046394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F8B-4F08-8CDE-BC56046394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F8B-4F08-8CDE-BC560463949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F8B-4F08-8CDE-BC560463949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5F8B-4F08-8CDE-BC560463949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8B-4F08-8CDE-BC5604639490}"/>
                </c:ext>
              </c:extLst>
            </c:dLbl>
            <c:dLbl>
              <c:idx val="1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8B-4F08-8CDE-BC56046394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8B-4F08-8CDE-BC56046394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8B-4F08-8CDE-BC56046394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8B-4F08-8CDE-BC5604639490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F8B-4F08-8CDE-BC56046394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8B-4F08-8CDE-BC5604639490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F8B-4F08-8CDE-BC560463949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8B-4F08-8CDE-BC5604639490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Summary'!$D$207:$D$215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17820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455565</c:v>
                </c:pt>
                <c:pt idx="6">
                  <c:v>0</c:v>
                </c:pt>
                <c:pt idx="7">
                  <c:v>104171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8B-4F08-8CDE-BC560463949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Clover FLat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15-4E8D-9098-237A1C6DA4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15-4E8D-9098-237A1C6DA4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D15-4E8D-9098-237A1C6DA4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D15-4E8D-9098-237A1C6DA4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D15-4E8D-9098-237A1C6DA4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D15-4E8D-9098-237A1C6DA4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D15-4E8D-9098-237A1C6DA4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D15-4E8D-9098-237A1C6DA4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D15-4E8D-9098-237A1C6DA45D}"/>
              </c:ext>
            </c:extLst>
          </c:dPt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Summary'!$E$207:$E$215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15-4E8D-9098-237A1C6DA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1 - Moutain Empire High School</a:t>
            </a:r>
          </a:p>
          <a:p>
            <a:pPr>
              <a:defRPr/>
            </a:pPr>
            <a:r>
              <a:rPr lang="en-US"/>
              <a:t>Immediate Need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AED-4DFC-8501-78CC9A7F29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AED-4DFC-8501-78CC9A7F29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AED-4DFC-8501-78CC9A7F29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AED-4DFC-8501-78CC9A7F29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AED-4DFC-8501-78CC9A7F297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7AED-4DFC-8501-78CC9A7F29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7AED-4DFC-8501-78CC9A7F29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7AED-4DFC-8501-78CC9A7F29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7AED-4DFC-8501-78CC9A7F297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D-4DFC-8501-78CC9A7F29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ED-4DFC-8501-78CC9A7F2970}"/>
                </c:ext>
              </c:extLst>
            </c:dLbl>
            <c:dLbl>
              <c:idx val="2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AED-4DFC-8501-78CC9A7F297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ED-4DFC-8501-78CC9A7F29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ED-4DFC-8501-78CC9A7F2970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AED-4DFC-8501-78CC9A7F297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ED-4DFC-8501-78CC9A7F2970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AED-4DFC-8501-78CC9A7F297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ED-4DFC-8501-78CC9A7F2970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Summary'!$F$207:$F$215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645827.65</c:v>
                </c:pt>
                <c:pt idx="3">
                  <c:v>0</c:v>
                </c:pt>
                <c:pt idx="4">
                  <c:v>0</c:v>
                </c:pt>
                <c:pt idx="5">
                  <c:v>905920.84999999974</c:v>
                </c:pt>
                <c:pt idx="6">
                  <c:v>0</c:v>
                </c:pt>
                <c:pt idx="7">
                  <c:v>441545.5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ED-4DFC-8501-78CC9A7F297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1 - Pine Valley Middle School Immediate Need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BD-40CF-932F-7A3722C5D7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BD-40CF-932F-7A3722C5D7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1BD-40CF-932F-7A3722C5D7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1BD-40CF-932F-7A3722C5D7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1BD-40CF-932F-7A3722C5D7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1BD-40CF-932F-7A3722C5D7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1BD-40CF-932F-7A3722C5D7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1BD-40CF-932F-7A3722C5D7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1BD-40CF-932F-7A3722C5D7A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BD-40CF-932F-7A3722C5D7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BD-40CF-932F-7A3722C5D7A0}"/>
                </c:ext>
              </c:extLst>
            </c:dLbl>
            <c:dLbl>
              <c:idx val="2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BD-40CF-932F-7A3722C5D7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BD-40CF-932F-7A3722C5D7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BD-40CF-932F-7A3722C5D7A0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1BD-40CF-932F-7A3722C5D7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BD-40CF-932F-7A3722C5D7A0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1BD-40CF-932F-7A3722C5D7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BD-40CF-932F-7A3722C5D7A0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Summary'!$G$207:$G$215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3430.1</c:v>
                </c:pt>
                <c:pt idx="3">
                  <c:v>0</c:v>
                </c:pt>
                <c:pt idx="4">
                  <c:v>0</c:v>
                </c:pt>
                <c:pt idx="5">
                  <c:v>44325</c:v>
                </c:pt>
                <c:pt idx="6">
                  <c:v>0</c:v>
                </c:pt>
                <c:pt idx="7">
                  <c:v>70225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BD-40CF-932F-7A3722C5D7A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1 - Potrero Elementary School Immediate Need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FD3-44E1-8954-7769563B2F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FD3-44E1-8954-7769563B2F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FD3-44E1-8954-7769563B2F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FD3-44E1-8954-7769563B2F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FD3-44E1-8954-7769563B2F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FD3-44E1-8954-7769563B2F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FD3-44E1-8954-7769563B2F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FD3-44E1-8954-7769563B2F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FD3-44E1-8954-7769563B2F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3-44E1-8954-7769563B2F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3-44E1-8954-7769563B2F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3-44E1-8954-7769563B2FE2}"/>
                </c:ext>
              </c:extLst>
            </c:dLbl>
            <c:dLbl>
              <c:idx val="3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FD3-44E1-8954-7769563B2F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3-44E1-8954-7769563B2FE2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FD3-44E1-8954-7769563B2F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D3-44E1-8954-7769563B2FE2}"/>
                </c:ext>
              </c:extLst>
            </c:dLbl>
            <c:dLbl>
              <c:idx val="7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FD3-44E1-8954-7769563B2F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3-44E1-8954-7769563B2FE2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Summary'!$H$207:$H$215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24000</c:v>
                </c:pt>
                <c:pt idx="4">
                  <c:v>0</c:v>
                </c:pt>
                <c:pt idx="5">
                  <c:v>173069.65</c:v>
                </c:pt>
                <c:pt idx="6">
                  <c:v>0</c:v>
                </c:pt>
                <c:pt idx="7">
                  <c:v>26880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D3-44E1-8954-7769563B2FE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1 - Jacumba Middle School</a:t>
            </a:r>
          </a:p>
          <a:p>
            <a:pPr>
              <a:defRPr/>
            </a:pPr>
            <a:r>
              <a:rPr lang="en-US"/>
              <a:t> Immediate Need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A04-4973-AF8F-B8C898F5A6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A04-4973-AF8F-B8C898F5A6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A04-4973-AF8F-B8C898F5A6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A04-4973-AF8F-B8C898F5A6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A04-4973-AF8F-B8C898F5A6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A04-4973-AF8F-B8C898F5A6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A04-4973-AF8F-B8C898F5A6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A04-4973-AF8F-B8C898F5A6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A04-4973-AF8F-B8C898F5A65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04-4973-AF8F-B8C898F5A6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04-4973-AF8F-B8C898F5A6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04-4973-AF8F-B8C898F5A6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04-4973-AF8F-B8C898F5A6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04-4973-AF8F-B8C898F5A658}"/>
                </c:ext>
              </c:extLst>
            </c:dLbl>
            <c:dLbl>
              <c:idx val="5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A04-4973-AF8F-B8C898F5A6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04-4973-AF8F-B8C898F5A6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04-4973-AF8F-B8C898F5A6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04-4973-AF8F-B8C898F5A658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Summary'!$I$207:$I$215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114476.74999999999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A04-4973-AF8F-B8C898F5A65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Mountain Empire Alternative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F15-4CA0-8CD4-67E7DD008E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F15-4CA0-8CD4-67E7DD008E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F15-4CA0-8CD4-67E7DD008E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F15-4CA0-8CD4-67E7DD008E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F15-4CA0-8CD4-67E7DD008E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F15-4CA0-8CD4-67E7DD008E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F15-4CA0-8CD4-67E7DD008E1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F15-4CA0-8CD4-67E7DD008E1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F15-4CA0-8CD4-67E7DD008E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5-4CA0-8CD4-67E7DD008E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15-4CA0-8CD4-67E7DD008E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15-4CA0-8CD4-67E7DD008E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15-4CA0-8CD4-67E7DD008E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15-4CA0-8CD4-67E7DD008E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15-4CA0-8CD4-67E7DD008E1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15-4CA0-8CD4-67E7DD008E1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F15-4CA0-8CD4-67E7DD008E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15-4CA0-8CD4-67E7DD008E1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'MountainEmpire Summary'!$B$207:$B$215</c:f>
              <c:strCache>
                <c:ptCount val="9"/>
                <c:pt idx="0">
                  <c:v>Electrical</c:v>
                </c:pt>
                <c:pt idx="1">
                  <c:v>Fencing</c:v>
                </c:pt>
                <c:pt idx="2">
                  <c:v>Finishes</c:v>
                </c:pt>
                <c:pt idx="3">
                  <c:v>HVAC</c:v>
                </c:pt>
                <c:pt idx="4">
                  <c:v>LowVoltage</c:v>
                </c:pt>
                <c:pt idx="5">
                  <c:v>Paving</c:v>
                </c:pt>
                <c:pt idx="6">
                  <c:v>Plumbing</c:v>
                </c:pt>
                <c:pt idx="7">
                  <c:v>Roofing</c:v>
                </c:pt>
                <c:pt idx="8">
                  <c:v>Playground</c:v>
                </c:pt>
              </c:strCache>
            </c:strRef>
          </c:cat>
          <c:val>
            <c:numRef>
              <c:f>'MountainEmpire Summary'!$J$207:$J$215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89643.799999999988</c:v>
                </c:pt>
                <c:pt idx="6">
                  <c:v>0</c:v>
                </c:pt>
                <c:pt idx="7">
                  <c:v>51184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15-4CA0-8CD4-67E7DD008E1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6350</xdr:colOff>
      <xdr:row>2</xdr:row>
      <xdr:rowOff>0</xdr:rowOff>
    </xdr:from>
    <xdr:to>
      <xdr:col>26</xdr:col>
      <xdr:colOff>60325</xdr:colOff>
      <xdr:row>4</xdr:row>
      <xdr:rowOff>225425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71850" y="635000"/>
          <a:ext cx="165100" cy="431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53975</xdr:colOff>
      <xdr:row>10</xdr:row>
      <xdr:rowOff>295275</xdr:rowOff>
    </xdr:from>
    <xdr:to>
      <xdr:col>15</xdr:col>
      <xdr:colOff>107950</xdr:colOff>
      <xdr:row>13</xdr:row>
      <xdr:rowOff>142875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97100" y="2565400"/>
          <a:ext cx="16510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101600</xdr:colOff>
      <xdr:row>19</xdr:row>
      <xdr:rowOff>295275</xdr:rowOff>
    </xdr:from>
    <xdr:to>
      <xdr:col>22</xdr:col>
      <xdr:colOff>44450</xdr:colOff>
      <xdr:row>22</xdr:row>
      <xdr:rowOff>142875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11475" y="4613275"/>
          <a:ext cx="16510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101600</xdr:colOff>
      <xdr:row>27</xdr:row>
      <xdr:rowOff>295275</xdr:rowOff>
    </xdr:from>
    <xdr:to>
      <xdr:col>33</xdr:col>
      <xdr:colOff>44450</xdr:colOff>
      <xdr:row>30</xdr:row>
      <xdr:rowOff>142875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38600" y="6470650"/>
          <a:ext cx="16510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22225</xdr:colOff>
      <xdr:row>36</xdr:row>
      <xdr:rowOff>311150</xdr:rowOff>
    </xdr:from>
    <xdr:to>
      <xdr:col>31</xdr:col>
      <xdr:colOff>76200</xdr:colOff>
      <xdr:row>39</xdr:row>
      <xdr:rowOff>158750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48100" y="6486525"/>
          <a:ext cx="16510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53975</xdr:colOff>
      <xdr:row>44</xdr:row>
      <xdr:rowOff>311150</xdr:rowOff>
    </xdr:from>
    <xdr:to>
      <xdr:col>28</xdr:col>
      <xdr:colOff>92075</xdr:colOff>
      <xdr:row>47</xdr:row>
      <xdr:rowOff>158750</xdr:rowOff>
    </xdr:to>
    <xdr:sp macro="" textlink="">
      <xdr:nvSpPr>
        <xdr:cNvPr id="10" name="Down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30600" y="10391775"/>
          <a:ext cx="16510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85725</xdr:colOff>
      <xdr:row>52</xdr:row>
      <xdr:rowOff>311150</xdr:rowOff>
    </xdr:from>
    <xdr:to>
      <xdr:col>22</xdr:col>
      <xdr:colOff>28575</xdr:colOff>
      <xdr:row>55</xdr:row>
      <xdr:rowOff>158750</xdr:rowOff>
    </xdr:to>
    <xdr:sp macro="" textlink="">
      <xdr:nvSpPr>
        <xdr:cNvPr id="11" name="Down Arrow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895600" y="12249150"/>
          <a:ext cx="16510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136</xdr:row>
      <xdr:rowOff>4761</xdr:rowOff>
    </xdr:from>
    <xdr:to>
      <xdr:col>11</xdr:col>
      <xdr:colOff>19050</xdr:colOff>
      <xdr:row>150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1</xdr:row>
      <xdr:rowOff>47625</xdr:rowOff>
    </xdr:from>
    <xdr:to>
      <xdr:col>16</xdr:col>
      <xdr:colOff>247650</xdr:colOff>
      <xdr:row>15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15</xdr:row>
      <xdr:rowOff>171450</xdr:rowOff>
    </xdr:from>
    <xdr:to>
      <xdr:col>8</xdr:col>
      <xdr:colOff>285750</xdr:colOff>
      <xdr:row>30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</xdr:colOff>
      <xdr:row>16</xdr:row>
      <xdr:rowOff>9525</xdr:rowOff>
    </xdr:from>
    <xdr:to>
      <xdr:col>16</xdr:col>
      <xdr:colOff>309562</xdr:colOff>
      <xdr:row>30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14287</xdr:colOff>
      <xdr:row>32</xdr:row>
      <xdr:rowOff>0</xdr:rowOff>
    </xdr:from>
    <xdr:to>
      <xdr:col>8</xdr:col>
      <xdr:colOff>319087</xdr:colOff>
      <xdr:row>46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604837</xdr:colOff>
      <xdr:row>32</xdr:row>
      <xdr:rowOff>0</xdr:rowOff>
    </xdr:from>
    <xdr:to>
      <xdr:col>16</xdr:col>
      <xdr:colOff>300037</xdr:colOff>
      <xdr:row>46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</xdr:colOff>
      <xdr:row>47</xdr:row>
      <xdr:rowOff>0</xdr:rowOff>
    </xdr:from>
    <xdr:to>
      <xdr:col>8</xdr:col>
      <xdr:colOff>309562</xdr:colOff>
      <xdr:row>61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604837</xdr:colOff>
      <xdr:row>47</xdr:row>
      <xdr:rowOff>0</xdr:rowOff>
    </xdr:from>
    <xdr:to>
      <xdr:col>16</xdr:col>
      <xdr:colOff>300037</xdr:colOff>
      <xdr:row>61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53</xdr:row>
      <xdr:rowOff>14286</xdr:rowOff>
    </xdr:from>
    <xdr:to>
      <xdr:col>6</xdr:col>
      <xdr:colOff>9525</xdr:colOff>
      <xdr:row>70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300036</xdr:colOff>
      <xdr:row>53</xdr:row>
      <xdr:rowOff>4762</xdr:rowOff>
    </xdr:from>
    <xdr:to>
      <xdr:col>11</xdr:col>
      <xdr:colOff>142874</xdr:colOff>
      <xdr:row>71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557211</xdr:colOff>
      <xdr:row>53</xdr:row>
      <xdr:rowOff>14287</xdr:rowOff>
    </xdr:from>
    <xdr:to>
      <xdr:col>16</xdr:col>
      <xdr:colOff>476249</xdr:colOff>
      <xdr:row>70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</xdr:colOff>
      <xdr:row>72</xdr:row>
      <xdr:rowOff>4761</xdr:rowOff>
    </xdr:from>
    <xdr:to>
      <xdr:col>9</xdr:col>
      <xdr:colOff>323850</xdr:colOff>
      <xdr:row>88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609599</xdr:colOff>
      <xdr:row>241</xdr:row>
      <xdr:rowOff>180975</xdr:rowOff>
    </xdr:from>
    <xdr:to>
      <xdr:col>16</xdr:col>
      <xdr:colOff>9524</xdr:colOff>
      <xdr:row>266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72</xdr:row>
      <xdr:rowOff>0</xdr:rowOff>
    </xdr:from>
    <xdr:to>
      <xdr:col>14</xdr:col>
      <xdr:colOff>342900</xdr:colOff>
      <xdr:row>86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485775</xdr:colOff>
      <xdr:row>53</xdr:row>
      <xdr:rowOff>19049</xdr:rowOff>
    </xdr:from>
    <xdr:to>
      <xdr:col>22</xdr:col>
      <xdr:colOff>628650</xdr:colOff>
      <xdr:row>70</xdr:row>
      <xdr:rowOff>180974</xdr:rowOff>
    </xdr:to>
    <xdr:graphicFrame macro="">
      <xdr:nvGraphicFramePr>
        <xdr:cNvPr id="7" name="Chart 6" title="MEUSD 20 Year Maintenance Forecast ($25,826,202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72</xdr:row>
      <xdr:rowOff>0</xdr:rowOff>
    </xdr:from>
    <xdr:to>
      <xdr:col>22</xdr:col>
      <xdr:colOff>9525</xdr:colOff>
      <xdr:row>87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280</xdr:row>
      <xdr:rowOff>47625</xdr:rowOff>
    </xdr:from>
    <xdr:to>
      <xdr:col>5</xdr:col>
      <xdr:colOff>38100</xdr:colOff>
      <xdr:row>294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Z58"/>
  <sheetViews>
    <sheetView showGridLines="0" topLeftCell="A7" zoomScale="60" zoomScaleNormal="60" workbookViewId="0">
      <selection activeCell="T45" sqref="T45"/>
    </sheetView>
  </sheetViews>
  <sheetFormatPr defaultRowHeight="14.4" x14ac:dyDescent="0.3"/>
  <cols>
    <col min="1" max="1" width="12" customWidth="1"/>
    <col min="2" max="10" width="1.6640625" customWidth="1"/>
    <col min="11" max="11" width="0.109375" customWidth="1"/>
    <col min="12" max="27" width="1.6640625" customWidth="1"/>
    <col min="28" max="28" width="0.109375" customWidth="1"/>
    <col min="29" max="53" width="1.6640625" customWidth="1"/>
    <col min="54" max="54" width="0.109375" customWidth="1"/>
    <col min="55" max="104" width="1.6640625" customWidth="1"/>
    <col min="105" max="361" width="8.109375" customWidth="1"/>
    <col min="362" max="642" width="0.44140625" customWidth="1"/>
  </cols>
  <sheetData>
    <row r="2" spans="1:104" ht="35.25" customHeight="1" x14ac:dyDescent="0.5">
      <c r="R2" s="39" t="s">
        <v>607</v>
      </c>
      <c r="T2" s="39"/>
      <c r="U2" s="39"/>
      <c r="V2" s="39"/>
      <c r="W2" s="39"/>
      <c r="X2" s="39"/>
      <c r="Y2" s="39"/>
      <c r="Z2" s="17"/>
      <c r="AA2" s="17"/>
    </row>
    <row r="4" spans="1:104" s="38" customFormat="1" ht="0.75" customHeight="1" x14ac:dyDescent="0.2">
      <c r="B4" s="38">
        <v>0.1</v>
      </c>
      <c r="C4" s="38">
        <v>0.2</v>
      </c>
      <c r="D4" s="38">
        <v>0.3</v>
      </c>
      <c r="E4" s="38">
        <v>0.4</v>
      </c>
      <c r="F4" s="38">
        <v>0.5</v>
      </c>
      <c r="G4" s="38">
        <v>0.6</v>
      </c>
      <c r="H4" s="38">
        <v>0.7</v>
      </c>
      <c r="I4" s="38">
        <v>0.8</v>
      </c>
      <c r="J4" s="38">
        <v>0.9</v>
      </c>
      <c r="L4" s="38">
        <v>0.1</v>
      </c>
      <c r="M4" s="38">
        <v>0.11</v>
      </c>
      <c r="N4" s="38">
        <v>0.12</v>
      </c>
      <c r="O4" s="38">
        <v>0.13</v>
      </c>
      <c r="P4" s="38">
        <v>0.14000000000000001</v>
      </c>
      <c r="Q4" s="38">
        <v>0.15</v>
      </c>
      <c r="R4" s="38">
        <v>0.16</v>
      </c>
      <c r="S4" s="38">
        <v>0.17</v>
      </c>
      <c r="T4" s="38">
        <v>0.18</v>
      </c>
      <c r="U4" s="38">
        <v>0.19</v>
      </c>
      <c r="V4" s="38">
        <v>0.2</v>
      </c>
      <c r="W4" s="38">
        <v>0.21</v>
      </c>
      <c r="X4" s="38">
        <v>0.22</v>
      </c>
      <c r="Y4" s="38">
        <v>0.23</v>
      </c>
      <c r="Z4" s="38">
        <v>0.24</v>
      </c>
      <c r="AA4" s="38">
        <v>0.25</v>
      </c>
      <c r="AC4" s="38">
        <v>0.26</v>
      </c>
      <c r="AD4" s="38">
        <v>0.27</v>
      </c>
      <c r="AE4" s="38">
        <v>0.28000000000000003</v>
      </c>
      <c r="AF4" s="38">
        <v>0.28999999999999998</v>
      </c>
      <c r="AG4" s="38">
        <v>0.3</v>
      </c>
      <c r="AH4" s="38">
        <v>0.31</v>
      </c>
      <c r="AI4" s="38">
        <v>0.32</v>
      </c>
      <c r="AJ4" s="38">
        <v>0.33</v>
      </c>
      <c r="AK4" s="38">
        <v>0.34</v>
      </c>
      <c r="AL4" s="38">
        <v>0.35</v>
      </c>
      <c r="AM4" s="38">
        <v>0.36</v>
      </c>
      <c r="AN4" s="38">
        <v>0.37</v>
      </c>
      <c r="AO4" s="38">
        <v>0.38</v>
      </c>
      <c r="AP4" s="38">
        <v>0.39</v>
      </c>
      <c r="AQ4" s="38">
        <v>0.4</v>
      </c>
      <c r="AR4" s="38">
        <v>0.41</v>
      </c>
      <c r="AS4" s="38">
        <v>0.42</v>
      </c>
      <c r="AT4" s="38">
        <v>0.43</v>
      </c>
      <c r="AU4" s="38">
        <v>0.44</v>
      </c>
      <c r="AV4" s="38">
        <v>0.45</v>
      </c>
      <c r="AW4" s="38">
        <v>0.46</v>
      </c>
      <c r="AX4" s="38">
        <v>0.47</v>
      </c>
      <c r="AY4" s="38">
        <v>0.48</v>
      </c>
      <c r="AZ4" s="38">
        <v>0.49</v>
      </c>
      <c r="BA4" s="38">
        <v>0.5</v>
      </c>
      <c r="BC4" s="38">
        <v>0.51</v>
      </c>
      <c r="BD4" s="38">
        <v>0.52</v>
      </c>
      <c r="BE4" s="38">
        <v>0.53</v>
      </c>
      <c r="BF4" s="38">
        <v>0.54</v>
      </c>
      <c r="BG4" s="38">
        <v>0.55000000000000004</v>
      </c>
      <c r="BH4" s="38">
        <v>0.56000000000000005</v>
      </c>
      <c r="BI4" s="38">
        <v>0.56999999999999995</v>
      </c>
      <c r="BJ4" s="38">
        <v>0.57999999999999996</v>
      </c>
      <c r="BK4" s="38">
        <v>0.59</v>
      </c>
      <c r="BL4" s="38">
        <v>0.6</v>
      </c>
      <c r="BM4" s="38">
        <v>0.61</v>
      </c>
      <c r="BN4" s="38">
        <v>0.62</v>
      </c>
      <c r="BO4" s="38">
        <v>0.63</v>
      </c>
      <c r="BP4" s="38">
        <v>0.64</v>
      </c>
      <c r="BQ4" s="38">
        <v>0.65</v>
      </c>
      <c r="BR4" s="38">
        <v>0.66</v>
      </c>
      <c r="BS4" s="38">
        <v>0.67</v>
      </c>
      <c r="BT4" s="38">
        <v>0.68</v>
      </c>
      <c r="BU4" s="38">
        <v>0.69</v>
      </c>
      <c r="BV4" s="38">
        <v>0.7</v>
      </c>
      <c r="BW4" s="38">
        <v>0.71</v>
      </c>
      <c r="BX4" s="38">
        <v>0.72</v>
      </c>
      <c r="BY4" s="38">
        <v>0.73</v>
      </c>
      <c r="BZ4" s="38">
        <v>0.74</v>
      </c>
      <c r="CA4" s="38">
        <v>0.75</v>
      </c>
      <c r="CB4" s="38">
        <v>0.76</v>
      </c>
      <c r="CC4" s="38">
        <v>0.77</v>
      </c>
      <c r="CD4" s="38">
        <v>0.78</v>
      </c>
      <c r="CE4" s="38">
        <v>0.79</v>
      </c>
      <c r="CF4" s="38">
        <v>0.8</v>
      </c>
      <c r="CG4" s="38">
        <v>0.81</v>
      </c>
      <c r="CH4" s="38">
        <v>0.82</v>
      </c>
      <c r="CI4" s="38">
        <v>0.83</v>
      </c>
      <c r="CJ4" s="38">
        <v>0.84</v>
      </c>
      <c r="CK4" s="38">
        <v>0.85</v>
      </c>
      <c r="CL4" s="38">
        <v>0.86</v>
      </c>
      <c r="CM4" s="38">
        <v>0.87</v>
      </c>
      <c r="CN4" s="38">
        <v>0.88</v>
      </c>
      <c r="CO4" s="38">
        <v>0.89</v>
      </c>
      <c r="CP4" s="38">
        <v>0.9</v>
      </c>
      <c r="CQ4" s="38">
        <v>0.91</v>
      </c>
      <c r="CR4" s="38">
        <v>0.92</v>
      </c>
      <c r="CS4" s="38">
        <v>0.93</v>
      </c>
      <c r="CT4" s="38">
        <v>0.94</v>
      </c>
      <c r="CU4" s="38">
        <v>0.95</v>
      </c>
      <c r="CV4" s="38">
        <v>0.96</v>
      </c>
      <c r="CW4" s="38">
        <v>0.97</v>
      </c>
      <c r="CX4" s="38">
        <v>0.98</v>
      </c>
      <c r="CY4" s="38">
        <v>0.99</v>
      </c>
      <c r="CZ4" s="38">
        <v>1</v>
      </c>
    </row>
    <row r="5" spans="1:104" ht="22.5" customHeight="1" x14ac:dyDescent="0.3">
      <c r="B5" s="115"/>
      <c r="C5" s="116"/>
      <c r="D5" s="116"/>
      <c r="E5" s="116"/>
      <c r="F5" s="116"/>
      <c r="G5" s="116"/>
      <c r="H5" s="116"/>
      <c r="I5" s="116"/>
      <c r="J5" s="116"/>
      <c r="K5" s="34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35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35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20"/>
    </row>
    <row r="6" spans="1:104" s="36" customFormat="1" ht="25.8" x14ac:dyDescent="0.5">
      <c r="B6" s="121" t="s">
        <v>234</v>
      </c>
      <c r="C6" s="121"/>
      <c r="D6" s="121"/>
      <c r="E6" s="121"/>
      <c r="F6" s="121"/>
      <c r="G6" s="121"/>
      <c r="H6" s="121"/>
      <c r="I6" s="121"/>
      <c r="J6" s="121"/>
      <c r="K6" s="37"/>
      <c r="L6" s="121" t="s">
        <v>235</v>
      </c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37"/>
      <c r="AC6" s="121" t="s">
        <v>236</v>
      </c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37"/>
      <c r="BC6" s="121" t="s">
        <v>237</v>
      </c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</row>
    <row r="7" spans="1:104" s="40" customFormat="1" ht="18" x14ac:dyDescent="0.35">
      <c r="B7" s="112">
        <v>0</v>
      </c>
      <c r="C7" s="112"/>
      <c r="H7" s="112">
        <v>0.1</v>
      </c>
      <c r="I7" s="112"/>
      <c r="J7" s="112"/>
      <c r="K7" s="112"/>
      <c r="L7" s="112"/>
      <c r="M7" s="112"/>
      <c r="N7" s="112"/>
      <c r="O7" s="112"/>
      <c r="Z7" s="113">
        <v>0.25</v>
      </c>
      <c r="AA7" s="113"/>
      <c r="AB7" s="113"/>
      <c r="AC7" s="113"/>
      <c r="AD7" s="113"/>
      <c r="AZ7" s="112">
        <v>0.5</v>
      </c>
      <c r="BA7" s="112"/>
      <c r="BB7" s="112"/>
      <c r="BC7" s="112"/>
      <c r="BD7" s="112"/>
      <c r="CV7" s="114">
        <v>1</v>
      </c>
      <c r="CW7" s="114"/>
      <c r="CX7" s="114"/>
      <c r="CY7" s="114"/>
      <c r="CZ7" s="114"/>
    </row>
    <row r="11" spans="1:104" ht="25.8" x14ac:dyDescent="0.5">
      <c r="L11" s="39" t="s">
        <v>608</v>
      </c>
      <c r="T11" s="39"/>
      <c r="U11" s="39"/>
      <c r="V11" s="39"/>
      <c r="W11" s="39"/>
      <c r="X11" s="39"/>
      <c r="Y11" s="39"/>
      <c r="Z11" s="17"/>
      <c r="AA11" s="17"/>
    </row>
    <row r="13" spans="1:104" x14ac:dyDescent="0.3">
      <c r="A13" s="38"/>
      <c r="B13" s="38">
        <v>0.1</v>
      </c>
      <c r="C13" s="38">
        <v>0.2</v>
      </c>
      <c r="D13" s="38">
        <v>0.3</v>
      </c>
      <c r="E13" s="38">
        <v>0.4</v>
      </c>
      <c r="F13" s="38">
        <v>0.5</v>
      </c>
      <c r="G13" s="38">
        <v>0.6</v>
      </c>
      <c r="H13" s="38">
        <v>0.7</v>
      </c>
      <c r="I13" s="38">
        <v>0.8</v>
      </c>
      <c r="J13" s="38">
        <v>0.9</v>
      </c>
      <c r="K13" s="38"/>
      <c r="L13" s="38">
        <v>0.1</v>
      </c>
      <c r="M13" s="38">
        <v>0.11</v>
      </c>
      <c r="N13" s="38">
        <v>0.12</v>
      </c>
      <c r="O13" s="38">
        <v>0.13</v>
      </c>
      <c r="P13" s="38">
        <v>0.14000000000000001</v>
      </c>
      <c r="Q13" s="38">
        <v>0.15</v>
      </c>
      <c r="R13" s="38">
        <v>0.16</v>
      </c>
      <c r="S13" s="38">
        <v>0.17</v>
      </c>
      <c r="T13" s="38">
        <v>0.18</v>
      </c>
      <c r="U13" s="38">
        <v>0.19</v>
      </c>
      <c r="V13" s="38">
        <v>0.2</v>
      </c>
      <c r="W13" s="38">
        <v>0.21</v>
      </c>
      <c r="X13" s="38">
        <v>0.22</v>
      </c>
      <c r="Y13" s="38">
        <v>0.23</v>
      </c>
      <c r="Z13" s="38">
        <v>0.24</v>
      </c>
      <c r="AA13" s="38">
        <v>0.25</v>
      </c>
      <c r="AB13" s="38"/>
      <c r="AC13" s="38">
        <v>0.26</v>
      </c>
      <c r="AD13" s="38">
        <v>0.27</v>
      </c>
      <c r="AE13" s="38">
        <v>0.28000000000000003</v>
      </c>
      <c r="AF13" s="38">
        <v>0.28999999999999998</v>
      </c>
      <c r="AG13" s="38">
        <v>0.3</v>
      </c>
      <c r="AH13" s="38">
        <v>0.31</v>
      </c>
      <c r="AI13" s="38">
        <v>0.32</v>
      </c>
      <c r="AJ13" s="38">
        <v>0.33</v>
      </c>
      <c r="AK13" s="38">
        <v>0.34</v>
      </c>
      <c r="AL13" s="38">
        <v>0.35</v>
      </c>
      <c r="AM13" s="38">
        <v>0.36</v>
      </c>
      <c r="AN13" s="38">
        <v>0.37</v>
      </c>
      <c r="AO13" s="38">
        <v>0.38</v>
      </c>
      <c r="AP13" s="38">
        <v>0.39</v>
      </c>
      <c r="AQ13" s="38">
        <v>0.4</v>
      </c>
      <c r="AR13" s="38">
        <v>0.41</v>
      </c>
      <c r="AS13" s="38">
        <v>0.42</v>
      </c>
      <c r="AT13" s="38">
        <v>0.43</v>
      </c>
      <c r="AU13" s="38">
        <v>0.44</v>
      </c>
      <c r="AV13" s="38">
        <v>0.45</v>
      </c>
      <c r="AW13" s="38">
        <v>0.46</v>
      </c>
      <c r="AX13" s="38">
        <v>0.47</v>
      </c>
      <c r="AY13" s="38">
        <v>0.48</v>
      </c>
      <c r="AZ13" s="38">
        <v>0.49</v>
      </c>
      <c r="BA13" s="38">
        <v>0.5</v>
      </c>
      <c r="BB13" s="38"/>
      <c r="BC13" s="38">
        <v>0.51</v>
      </c>
      <c r="BD13" s="38">
        <v>0.52</v>
      </c>
      <c r="BE13" s="38">
        <v>0.53</v>
      </c>
      <c r="BF13" s="38">
        <v>0.54</v>
      </c>
      <c r="BG13" s="38">
        <v>0.55000000000000004</v>
      </c>
      <c r="BH13" s="38">
        <v>0.56000000000000005</v>
      </c>
      <c r="BI13" s="38">
        <v>0.56999999999999995</v>
      </c>
      <c r="BJ13" s="38">
        <v>0.57999999999999996</v>
      </c>
      <c r="BK13" s="38">
        <v>0.59</v>
      </c>
      <c r="BL13" s="38">
        <v>0.6</v>
      </c>
      <c r="BM13" s="38">
        <v>0.61</v>
      </c>
      <c r="BN13" s="38">
        <v>0.62</v>
      </c>
      <c r="BO13" s="38">
        <v>0.63</v>
      </c>
      <c r="BP13" s="38">
        <v>0.64</v>
      </c>
      <c r="BQ13" s="38">
        <v>0.65</v>
      </c>
      <c r="BR13" s="38">
        <v>0.66</v>
      </c>
      <c r="BS13" s="38">
        <v>0.67</v>
      </c>
      <c r="BT13" s="38">
        <v>0.68</v>
      </c>
      <c r="BU13" s="38">
        <v>0.69</v>
      </c>
      <c r="BV13" s="38">
        <v>0.7</v>
      </c>
      <c r="BW13" s="38">
        <v>0.71</v>
      </c>
      <c r="BX13" s="38">
        <v>0.72</v>
      </c>
      <c r="BY13" s="38">
        <v>0.73</v>
      </c>
      <c r="BZ13" s="38">
        <v>0.74</v>
      </c>
      <c r="CA13" s="38">
        <v>0.75</v>
      </c>
      <c r="CB13" s="38">
        <v>0.76</v>
      </c>
      <c r="CC13" s="38">
        <v>0.77</v>
      </c>
      <c r="CD13" s="38">
        <v>0.78</v>
      </c>
      <c r="CE13" s="38">
        <v>0.79</v>
      </c>
      <c r="CF13" s="38">
        <v>0.8</v>
      </c>
      <c r="CG13" s="38">
        <v>0.81</v>
      </c>
      <c r="CH13" s="38">
        <v>0.82</v>
      </c>
      <c r="CI13" s="38">
        <v>0.83</v>
      </c>
      <c r="CJ13" s="38">
        <v>0.84</v>
      </c>
      <c r="CK13" s="38">
        <v>0.85</v>
      </c>
      <c r="CL13" s="38">
        <v>0.86</v>
      </c>
      <c r="CM13" s="38">
        <v>0.87</v>
      </c>
      <c r="CN13" s="38">
        <v>0.88</v>
      </c>
      <c r="CO13" s="38">
        <v>0.89</v>
      </c>
      <c r="CP13" s="38">
        <v>0.9</v>
      </c>
      <c r="CQ13" s="38">
        <v>0.91</v>
      </c>
      <c r="CR13" s="38">
        <v>0.92</v>
      </c>
      <c r="CS13" s="38">
        <v>0.93</v>
      </c>
      <c r="CT13" s="38">
        <v>0.94</v>
      </c>
      <c r="CU13" s="38">
        <v>0.95</v>
      </c>
      <c r="CV13" s="38">
        <v>0.96</v>
      </c>
      <c r="CW13" s="38">
        <v>0.97</v>
      </c>
      <c r="CX13" s="38">
        <v>0.98</v>
      </c>
      <c r="CY13" s="38">
        <v>0.99</v>
      </c>
      <c r="CZ13" s="38">
        <v>1</v>
      </c>
    </row>
    <row r="14" spans="1:104" x14ac:dyDescent="0.3">
      <c r="B14" s="115"/>
      <c r="C14" s="116"/>
      <c r="D14" s="116"/>
      <c r="E14" s="116"/>
      <c r="F14" s="116"/>
      <c r="G14" s="116"/>
      <c r="H14" s="116"/>
      <c r="I14" s="116"/>
      <c r="J14" s="116"/>
      <c r="K14" s="34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35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35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20"/>
    </row>
    <row r="15" spans="1:104" ht="25.8" x14ac:dyDescent="0.5">
      <c r="A15" s="36"/>
      <c r="B15" s="121" t="s">
        <v>234</v>
      </c>
      <c r="C15" s="121"/>
      <c r="D15" s="121"/>
      <c r="E15" s="121"/>
      <c r="F15" s="121"/>
      <c r="G15" s="121"/>
      <c r="H15" s="121"/>
      <c r="I15" s="121"/>
      <c r="J15" s="121"/>
      <c r="K15" s="37"/>
      <c r="L15" s="121" t="s">
        <v>235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37"/>
      <c r="AC15" s="121" t="s">
        <v>236</v>
      </c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37"/>
      <c r="BC15" s="121" t="s">
        <v>237</v>
      </c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</row>
    <row r="16" spans="1:104" ht="18" x14ac:dyDescent="0.35">
      <c r="A16" s="40"/>
      <c r="B16" s="112">
        <v>0</v>
      </c>
      <c r="C16" s="112"/>
      <c r="D16" s="40"/>
      <c r="E16" s="40"/>
      <c r="F16" s="40"/>
      <c r="G16" s="40"/>
      <c r="H16" s="112">
        <v>0.1</v>
      </c>
      <c r="I16" s="112"/>
      <c r="J16" s="112"/>
      <c r="K16" s="112"/>
      <c r="L16" s="112"/>
      <c r="M16" s="112"/>
      <c r="N16" s="112"/>
      <c r="O16" s="112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13">
        <v>0.25</v>
      </c>
      <c r="AA16" s="113"/>
      <c r="AB16" s="113"/>
      <c r="AC16" s="113"/>
      <c r="AD16" s="113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112">
        <v>0.5</v>
      </c>
      <c r="BA16" s="112"/>
      <c r="BB16" s="112"/>
      <c r="BC16" s="112"/>
      <c r="BD16" s="112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114">
        <v>1</v>
      </c>
      <c r="CW16" s="114"/>
      <c r="CX16" s="114"/>
      <c r="CY16" s="114"/>
      <c r="CZ16" s="114"/>
    </row>
    <row r="20" spans="1:104" ht="25.8" x14ac:dyDescent="0.5">
      <c r="R20" s="39" t="s">
        <v>610</v>
      </c>
      <c r="T20" s="39"/>
      <c r="U20" s="39"/>
      <c r="V20" s="39"/>
      <c r="W20" s="39"/>
      <c r="X20" s="39"/>
      <c r="Y20" s="39"/>
      <c r="Z20" s="17"/>
      <c r="AA20" s="17"/>
    </row>
    <row r="22" spans="1:104" x14ac:dyDescent="0.3">
      <c r="A22" s="38"/>
      <c r="B22" s="38">
        <v>0.1</v>
      </c>
      <c r="C22" s="38">
        <v>0.2</v>
      </c>
      <c r="D22" s="38">
        <v>0.3</v>
      </c>
      <c r="E22" s="38">
        <v>0.4</v>
      </c>
      <c r="F22" s="38">
        <v>0.5</v>
      </c>
      <c r="G22" s="38">
        <v>0.6</v>
      </c>
      <c r="H22" s="38">
        <v>0.7</v>
      </c>
      <c r="I22" s="38">
        <v>0.8</v>
      </c>
      <c r="J22" s="38">
        <v>0.9</v>
      </c>
      <c r="K22" s="38"/>
      <c r="L22" s="38">
        <v>0.1</v>
      </c>
      <c r="M22" s="38">
        <v>0.11</v>
      </c>
      <c r="N22" s="38">
        <v>0.12</v>
      </c>
      <c r="O22" s="38">
        <v>0.13</v>
      </c>
      <c r="P22" s="38">
        <v>0.14000000000000001</v>
      </c>
      <c r="Q22" s="38">
        <v>0.15</v>
      </c>
      <c r="R22" s="38">
        <v>0.16</v>
      </c>
      <c r="S22" s="38">
        <v>0.17</v>
      </c>
      <c r="T22" s="38">
        <v>0.18</v>
      </c>
      <c r="U22" s="38">
        <v>0.19</v>
      </c>
      <c r="V22" s="38">
        <v>0.2</v>
      </c>
      <c r="W22" s="38">
        <v>0.21</v>
      </c>
      <c r="X22" s="38">
        <v>0.22</v>
      </c>
      <c r="Y22" s="38">
        <v>0.23</v>
      </c>
      <c r="Z22" s="38">
        <v>0.24</v>
      </c>
      <c r="AA22" s="38">
        <v>0.25</v>
      </c>
      <c r="AB22" s="38"/>
      <c r="AC22" s="38">
        <v>0.26</v>
      </c>
      <c r="AD22" s="38">
        <v>0.27</v>
      </c>
      <c r="AE22" s="38">
        <v>0.28000000000000003</v>
      </c>
      <c r="AF22" s="38">
        <v>0.28999999999999998</v>
      </c>
      <c r="AG22" s="38">
        <v>0.3</v>
      </c>
      <c r="AH22" s="38">
        <v>0.31</v>
      </c>
      <c r="AI22" s="38">
        <v>0.32</v>
      </c>
      <c r="AJ22" s="38">
        <v>0.33</v>
      </c>
      <c r="AK22" s="38">
        <v>0.34</v>
      </c>
      <c r="AL22" s="38">
        <v>0.35</v>
      </c>
      <c r="AM22" s="38">
        <v>0.36</v>
      </c>
      <c r="AN22" s="38">
        <v>0.37</v>
      </c>
      <c r="AO22" s="38">
        <v>0.38</v>
      </c>
      <c r="AP22" s="38">
        <v>0.39</v>
      </c>
      <c r="AQ22" s="38">
        <v>0.4</v>
      </c>
      <c r="AR22" s="38">
        <v>0.41</v>
      </c>
      <c r="AS22" s="38">
        <v>0.42</v>
      </c>
      <c r="AT22" s="38">
        <v>0.43</v>
      </c>
      <c r="AU22" s="38">
        <v>0.44</v>
      </c>
      <c r="AV22" s="38">
        <v>0.45</v>
      </c>
      <c r="AW22" s="38">
        <v>0.46</v>
      </c>
      <c r="AX22" s="38">
        <v>0.47</v>
      </c>
      <c r="AY22" s="38">
        <v>0.48</v>
      </c>
      <c r="AZ22" s="38">
        <v>0.49</v>
      </c>
      <c r="BA22" s="38">
        <v>0.5</v>
      </c>
      <c r="BB22" s="38"/>
      <c r="BC22" s="38">
        <v>0.51</v>
      </c>
      <c r="BD22" s="38">
        <v>0.52</v>
      </c>
      <c r="BE22" s="38">
        <v>0.53</v>
      </c>
      <c r="BF22" s="38">
        <v>0.54</v>
      </c>
      <c r="BG22" s="38">
        <v>0.55000000000000004</v>
      </c>
      <c r="BH22" s="38">
        <v>0.56000000000000005</v>
      </c>
      <c r="BI22" s="38">
        <v>0.56999999999999995</v>
      </c>
      <c r="BJ22" s="38">
        <v>0.57999999999999996</v>
      </c>
      <c r="BK22" s="38">
        <v>0.59</v>
      </c>
      <c r="BL22" s="38">
        <v>0.6</v>
      </c>
      <c r="BM22" s="38">
        <v>0.61</v>
      </c>
      <c r="BN22" s="38">
        <v>0.62</v>
      </c>
      <c r="BO22" s="38">
        <v>0.63</v>
      </c>
      <c r="BP22" s="38">
        <v>0.64</v>
      </c>
      <c r="BQ22" s="38">
        <v>0.65</v>
      </c>
      <c r="BR22" s="38">
        <v>0.66</v>
      </c>
      <c r="BS22" s="38">
        <v>0.67</v>
      </c>
      <c r="BT22" s="38">
        <v>0.68</v>
      </c>
      <c r="BU22" s="38">
        <v>0.69</v>
      </c>
      <c r="BV22" s="38">
        <v>0.7</v>
      </c>
      <c r="BW22" s="38">
        <v>0.71</v>
      </c>
      <c r="BX22" s="38">
        <v>0.72</v>
      </c>
      <c r="BY22" s="38">
        <v>0.73</v>
      </c>
      <c r="BZ22" s="38">
        <v>0.74</v>
      </c>
      <c r="CA22" s="38">
        <v>0.75</v>
      </c>
      <c r="CB22" s="38">
        <v>0.76</v>
      </c>
      <c r="CC22" s="38">
        <v>0.77</v>
      </c>
      <c r="CD22" s="38">
        <v>0.78</v>
      </c>
      <c r="CE22" s="38">
        <v>0.79</v>
      </c>
      <c r="CF22" s="38">
        <v>0.8</v>
      </c>
      <c r="CG22" s="38">
        <v>0.81</v>
      </c>
      <c r="CH22" s="38">
        <v>0.82</v>
      </c>
      <c r="CI22" s="38">
        <v>0.83</v>
      </c>
      <c r="CJ22" s="38">
        <v>0.84</v>
      </c>
      <c r="CK22" s="38">
        <v>0.85</v>
      </c>
      <c r="CL22" s="38">
        <v>0.86</v>
      </c>
      <c r="CM22" s="38">
        <v>0.87</v>
      </c>
      <c r="CN22" s="38">
        <v>0.88</v>
      </c>
      <c r="CO22" s="38">
        <v>0.89</v>
      </c>
      <c r="CP22" s="38">
        <v>0.9</v>
      </c>
      <c r="CQ22" s="38">
        <v>0.91</v>
      </c>
      <c r="CR22" s="38">
        <v>0.92</v>
      </c>
      <c r="CS22" s="38">
        <v>0.93</v>
      </c>
      <c r="CT22" s="38">
        <v>0.94</v>
      </c>
      <c r="CU22" s="38">
        <v>0.95</v>
      </c>
      <c r="CV22" s="38">
        <v>0.96</v>
      </c>
      <c r="CW22" s="38">
        <v>0.97</v>
      </c>
      <c r="CX22" s="38">
        <v>0.98</v>
      </c>
      <c r="CY22" s="38">
        <v>0.99</v>
      </c>
      <c r="CZ22" s="38">
        <v>1</v>
      </c>
    </row>
    <row r="23" spans="1:104" x14ac:dyDescent="0.3">
      <c r="B23" s="115"/>
      <c r="C23" s="116"/>
      <c r="D23" s="116"/>
      <c r="E23" s="116"/>
      <c r="F23" s="116"/>
      <c r="G23" s="116"/>
      <c r="H23" s="116"/>
      <c r="I23" s="116"/>
      <c r="J23" s="116"/>
      <c r="K23" s="34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35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35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20"/>
    </row>
    <row r="24" spans="1:104" ht="25.8" x14ac:dyDescent="0.5">
      <c r="A24" s="36"/>
      <c r="B24" s="121" t="s">
        <v>234</v>
      </c>
      <c r="C24" s="121"/>
      <c r="D24" s="121"/>
      <c r="E24" s="121"/>
      <c r="F24" s="121"/>
      <c r="G24" s="121"/>
      <c r="H24" s="121"/>
      <c r="I24" s="121"/>
      <c r="J24" s="121"/>
      <c r="K24" s="37"/>
      <c r="L24" s="121" t="s">
        <v>235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37"/>
      <c r="AC24" s="121" t="s">
        <v>236</v>
      </c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37"/>
      <c r="BC24" s="121" t="s">
        <v>237</v>
      </c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</row>
    <row r="25" spans="1:104" ht="18" x14ac:dyDescent="0.35">
      <c r="A25" s="40"/>
      <c r="B25" s="112">
        <v>0</v>
      </c>
      <c r="C25" s="112"/>
      <c r="D25" s="40"/>
      <c r="E25" s="40"/>
      <c r="F25" s="40"/>
      <c r="G25" s="40"/>
      <c r="H25" s="112">
        <v>0.1</v>
      </c>
      <c r="I25" s="112"/>
      <c r="J25" s="112"/>
      <c r="K25" s="112"/>
      <c r="L25" s="112"/>
      <c r="M25" s="112"/>
      <c r="N25" s="112"/>
      <c r="O25" s="112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13">
        <v>0.25</v>
      </c>
      <c r="AA25" s="113"/>
      <c r="AB25" s="113"/>
      <c r="AC25" s="113"/>
      <c r="AD25" s="113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112">
        <v>0.5</v>
      </c>
      <c r="BA25" s="112"/>
      <c r="BB25" s="112"/>
      <c r="BC25" s="112"/>
      <c r="BD25" s="112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114">
        <v>1</v>
      </c>
      <c r="CW25" s="114"/>
      <c r="CX25" s="114"/>
      <c r="CY25" s="114"/>
      <c r="CZ25" s="114"/>
    </row>
    <row r="28" spans="1:104" ht="25.8" x14ac:dyDescent="0.5">
      <c r="T28" s="39"/>
      <c r="U28" s="39"/>
      <c r="V28" s="39"/>
      <c r="W28" s="39"/>
      <c r="X28" s="39"/>
      <c r="Y28" s="39" t="s">
        <v>611</v>
      </c>
      <c r="Z28" s="17"/>
      <c r="AA28" s="17"/>
    </row>
    <row r="30" spans="1:104" x14ac:dyDescent="0.3">
      <c r="A30" s="38"/>
      <c r="B30" s="38">
        <v>0.1</v>
      </c>
      <c r="C30" s="38">
        <v>0.2</v>
      </c>
      <c r="D30" s="38">
        <v>0.3</v>
      </c>
      <c r="E30" s="38">
        <v>0.4</v>
      </c>
      <c r="F30" s="38">
        <v>0.5</v>
      </c>
      <c r="G30" s="38">
        <v>0.6</v>
      </c>
      <c r="H30" s="38">
        <v>0.7</v>
      </c>
      <c r="I30" s="38">
        <v>0.8</v>
      </c>
      <c r="J30" s="38">
        <v>0.9</v>
      </c>
      <c r="K30" s="38"/>
      <c r="L30" s="38">
        <v>0.1</v>
      </c>
      <c r="M30" s="38">
        <v>0.11</v>
      </c>
      <c r="N30" s="38">
        <v>0.12</v>
      </c>
      <c r="O30" s="38">
        <v>0.13</v>
      </c>
      <c r="P30" s="38">
        <v>0.14000000000000001</v>
      </c>
      <c r="Q30" s="38">
        <v>0.15</v>
      </c>
      <c r="R30" s="38">
        <v>0.16</v>
      </c>
      <c r="S30" s="38">
        <v>0.17</v>
      </c>
      <c r="T30" s="38">
        <v>0.18</v>
      </c>
      <c r="U30" s="38">
        <v>0.19</v>
      </c>
      <c r="V30" s="38">
        <v>0.2</v>
      </c>
      <c r="W30" s="38">
        <v>0.21</v>
      </c>
      <c r="X30" s="38">
        <v>0.22</v>
      </c>
      <c r="Y30" s="38">
        <v>0.23</v>
      </c>
      <c r="Z30" s="38">
        <v>0.24</v>
      </c>
      <c r="AA30" s="38">
        <v>0.25</v>
      </c>
      <c r="AB30" s="38"/>
      <c r="AC30" s="38">
        <v>0.26</v>
      </c>
      <c r="AD30" s="38">
        <v>0.27</v>
      </c>
      <c r="AE30" s="38">
        <v>0.28000000000000003</v>
      </c>
      <c r="AF30" s="38">
        <v>0.28999999999999998</v>
      </c>
      <c r="AG30" s="38">
        <v>0.3</v>
      </c>
      <c r="AH30" s="38">
        <v>0.31</v>
      </c>
      <c r="AI30" s="38">
        <v>0.32</v>
      </c>
      <c r="AJ30" s="38">
        <v>0.33</v>
      </c>
      <c r="AK30" s="38">
        <v>0.34</v>
      </c>
      <c r="AL30" s="38">
        <v>0.35</v>
      </c>
      <c r="AM30" s="38">
        <v>0.36</v>
      </c>
      <c r="AN30" s="38">
        <v>0.37</v>
      </c>
      <c r="AO30" s="38">
        <v>0.38</v>
      </c>
      <c r="AP30" s="38">
        <v>0.39</v>
      </c>
      <c r="AQ30" s="38">
        <v>0.4</v>
      </c>
      <c r="AR30" s="38">
        <v>0.41</v>
      </c>
      <c r="AS30" s="38">
        <v>0.42</v>
      </c>
      <c r="AT30" s="38">
        <v>0.43</v>
      </c>
      <c r="AU30" s="38">
        <v>0.44</v>
      </c>
      <c r="AV30" s="38">
        <v>0.45</v>
      </c>
      <c r="AW30" s="38">
        <v>0.46</v>
      </c>
      <c r="AX30" s="38">
        <v>0.47</v>
      </c>
      <c r="AY30" s="38">
        <v>0.48</v>
      </c>
      <c r="AZ30" s="38">
        <v>0.49</v>
      </c>
      <c r="BA30" s="38">
        <v>0.5</v>
      </c>
      <c r="BB30" s="38"/>
      <c r="BC30" s="38">
        <v>0.51</v>
      </c>
      <c r="BD30" s="38">
        <v>0.52</v>
      </c>
      <c r="BE30" s="38">
        <v>0.53</v>
      </c>
      <c r="BF30" s="38">
        <v>0.54</v>
      </c>
      <c r="BG30" s="38">
        <v>0.55000000000000004</v>
      </c>
      <c r="BH30" s="38">
        <v>0.56000000000000005</v>
      </c>
      <c r="BI30" s="38">
        <v>0.56999999999999995</v>
      </c>
      <c r="BJ30" s="38">
        <v>0.57999999999999996</v>
      </c>
      <c r="BK30" s="38">
        <v>0.59</v>
      </c>
      <c r="BL30" s="38">
        <v>0.6</v>
      </c>
      <c r="BM30" s="38">
        <v>0.61</v>
      </c>
      <c r="BN30" s="38">
        <v>0.62</v>
      </c>
      <c r="BO30" s="38">
        <v>0.63</v>
      </c>
      <c r="BP30" s="38">
        <v>0.64</v>
      </c>
      <c r="BQ30" s="38">
        <v>0.65</v>
      </c>
      <c r="BR30" s="38">
        <v>0.66</v>
      </c>
      <c r="BS30" s="38">
        <v>0.67</v>
      </c>
      <c r="BT30" s="38">
        <v>0.68</v>
      </c>
      <c r="BU30" s="38">
        <v>0.69</v>
      </c>
      <c r="BV30" s="38">
        <v>0.7</v>
      </c>
      <c r="BW30" s="38">
        <v>0.71</v>
      </c>
      <c r="BX30" s="38">
        <v>0.72</v>
      </c>
      <c r="BY30" s="38">
        <v>0.73</v>
      </c>
      <c r="BZ30" s="38">
        <v>0.74</v>
      </c>
      <c r="CA30" s="38">
        <v>0.75</v>
      </c>
      <c r="CB30" s="38">
        <v>0.76</v>
      </c>
      <c r="CC30" s="38">
        <v>0.77</v>
      </c>
      <c r="CD30" s="38">
        <v>0.78</v>
      </c>
      <c r="CE30" s="38">
        <v>0.79</v>
      </c>
      <c r="CF30" s="38">
        <v>0.8</v>
      </c>
      <c r="CG30" s="38">
        <v>0.81</v>
      </c>
      <c r="CH30" s="38">
        <v>0.82</v>
      </c>
      <c r="CI30" s="38">
        <v>0.83</v>
      </c>
      <c r="CJ30" s="38">
        <v>0.84</v>
      </c>
      <c r="CK30" s="38">
        <v>0.85</v>
      </c>
      <c r="CL30" s="38">
        <v>0.86</v>
      </c>
      <c r="CM30" s="38">
        <v>0.87</v>
      </c>
      <c r="CN30" s="38">
        <v>0.88</v>
      </c>
      <c r="CO30" s="38">
        <v>0.89</v>
      </c>
      <c r="CP30" s="38">
        <v>0.9</v>
      </c>
      <c r="CQ30" s="38">
        <v>0.91</v>
      </c>
      <c r="CR30" s="38">
        <v>0.92</v>
      </c>
      <c r="CS30" s="38">
        <v>0.93</v>
      </c>
      <c r="CT30" s="38">
        <v>0.94</v>
      </c>
      <c r="CU30" s="38">
        <v>0.95</v>
      </c>
      <c r="CV30" s="38">
        <v>0.96</v>
      </c>
      <c r="CW30" s="38">
        <v>0.97</v>
      </c>
      <c r="CX30" s="38">
        <v>0.98</v>
      </c>
      <c r="CY30" s="38">
        <v>0.99</v>
      </c>
      <c r="CZ30" s="38">
        <v>1</v>
      </c>
    </row>
    <row r="31" spans="1:104" x14ac:dyDescent="0.3">
      <c r="B31" s="115"/>
      <c r="C31" s="116"/>
      <c r="D31" s="116"/>
      <c r="E31" s="116"/>
      <c r="F31" s="116"/>
      <c r="G31" s="116"/>
      <c r="H31" s="116"/>
      <c r="I31" s="116"/>
      <c r="J31" s="116"/>
      <c r="K31" s="34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35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35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20"/>
    </row>
    <row r="32" spans="1:104" ht="25.8" x14ac:dyDescent="0.5">
      <c r="A32" s="36"/>
      <c r="B32" s="121" t="s">
        <v>234</v>
      </c>
      <c r="C32" s="121"/>
      <c r="D32" s="121"/>
      <c r="E32" s="121"/>
      <c r="F32" s="121"/>
      <c r="G32" s="121"/>
      <c r="H32" s="121"/>
      <c r="I32" s="121"/>
      <c r="J32" s="121"/>
      <c r="K32" s="37"/>
      <c r="L32" s="121" t="s">
        <v>235</v>
      </c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37"/>
      <c r="AC32" s="121" t="s">
        <v>236</v>
      </c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37"/>
      <c r="BC32" s="121" t="s">
        <v>237</v>
      </c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</row>
    <row r="33" spans="1:104" ht="18" x14ac:dyDescent="0.35">
      <c r="A33" s="40"/>
      <c r="B33" s="112">
        <v>0</v>
      </c>
      <c r="C33" s="112"/>
      <c r="D33" s="40"/>
      <c r="E33" s="40"/>
      <c r="F33" s="40"/>
      <c r="G33" s="40"/>
      <c r="H33" s="112">
        <v>0.1</v>
      </c>
      <c r="I33" s="112"/>
      <c r="J33" s="112"/>
      <c r="K33" s="112"/>
      <c r="L33" s="112"/>
      <c r="M33" s="112"/>
      <c r="N33" s="112"/>
      <c r="O33" s="112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113">
        <v>0.25</v>
      </c>
      <c r="AA33" s="113"/>
      <c r="AB33" s="113"/>
      <c r="AC33" s="113"/>
      <c r="AD33" s="113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112">
        <v>0.5</v>
      </c>
      <c r="BA33" s="112"/>
      <c r="BB33" s="112"/>
      <c r="BC33" s="112"/>
      <c r="BD33" s="112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114">
        <v>1</v>
      </c>
      <c r="CW33" s="114"/>
      <c r="CX33" s="114"/>
      <c r="CY33" s="114"/>
      <c r="CZ33" s="114"/>
    </row>
    <row r="37" spans="1:104" ht="25.8" x14ac:dyDescent="0.5">
      <c r="T37" s="39" t="s">
        <v>609</v>
      </c>
      <c r="U37" s="39"/>
      <c r="V37" s="39"/>
      <c r="W37" s="39"/>
      <c r="X37" s="39"/>
      <c r="Z37" s="17"/>
      <c r="AA37" s="17"/>
    </row>
    <row r="39" spans="1:104" x14ac:dyDescent="0.3">
      <c r="B39" s="38">
        <v>0.1</v>
      </c>
      <c r="C39" s="38">
        <v>0.2</v>
      </c>
      <c r="D39" s="38">
        <v>0.3</v>
      </c>
      <c r="E39" s="38">
        <v>0.4</v>
      </c>
      <c r="F39" s="38">
        <v>0.5</v>
      </c>
      <c r="G39" s="38">
        <v>0.6</v>
      </c>
      <c r="H39" s="38">
        <v>0.7</v>
      </c>
      <c r="I39" s="38">
        <v>0.8</v>
      </c>
      <c r="J39" s="38">
        <v>0.9</v>
      </c>
      <c r="K39" s="38"/>
      <c r="L39" s="38">
        <v>0.1</v>
      </c>
      <c r="M39" s="38">
        <v>0.11</v>
      </c>
      <c r="N39" s="38">
        <v>0.12</v>
      </c>
      <c r="O39" s="38">
        <v>0.13</v>
      </c>
      <c r="P39" s="38">
        <v>0.14000000000000001</v>
      </c>
      <c r="Q39" s="38">
        <v>0.15</v>
      </c>
      <c r="R39" s="38">
        <v>0.16</v>
      </c>
      <c r="S39" s="38">
        <v>0.17</v>
      </c>
      <c r="T39" s="38">
        <v>0.18</v>
      </c>
      <c r="U39" s="38">
        <v>0.19</v>
      </c>
      <c r="V39" s="38">
        <v>0.2</v>
      </c>
      <c r="W39" s="38">
        <v>0.21</v>
      </c>
      <c r="X39" s="38">
        <v>0.22</v>
      </c>
      <c r="Y39" s="38">
        <v>0.23</v>
      </c>
      <c r="Z39" s="38">
        <v>0.24</v>
      </c>
      <c r="AA39" s="38">
        <v>0.25</v>
      </c>
      <c r="AB39" s="38"/>
      <c r="AC39" s="38">
        <v>0.26</v>
      </c>
      <c r="AD39" s="38">
        <v>0.27</v>
      </c>
      <c r="AE39" s="38">
        <v>0.28000000000000003</v>
      </c>
      <c r="AF39" s="38">
        <v>0.28999999999999998</v>
      </c>
      <c r="AG39" s="38">
        <v>0.3</v>
      </c>
      <c r="AH39" s="38">
        <v>0.31</v>
      </c>
      <c r="AI39" s="38">
        <v>0.32</v>
      </c>
      <c r="AJ39" s="38">
        <v>0.33</v>
      </c>
      <c r="AK39" s="38">
        <v>0.34</v>
      </c>
      <c r="AL39" s="38">
        <v>0.35</v>
      </c>
      <c r="AM39" s="38">
        <v>0.36</v>
      </c>
      <c r="AN39" s="38">
        <v>0.37</v>
      </c>
      <c r="AO39" s="38">
        <v>0.38</v>
      </c>
      <c r="AP39" s="38">
        <v>0.39</v>
      </c>
      <c r="AQ39" s="38">
        <v>0.4</v>
      </c>
      <c r="AR39" s="38">
        <v>0.41</v>
      </c>
      <c r="AS39" s="38">
        <v>0.42</v>
      </c>
      <c r="AT39" s="38">
        <v>0.43</v>
      </c>
      <c r="AU39" s="38">
        <v>0.44</v>
      </c>
      <c r="AV39" s="38">
        <v>0.45</v>
      </c>
      <c r="AW39" s="38">
        <v>0.46</v>
      </c>
      <c r="AX39" s="38">
        <v>0.47</v>
      </c>
      <c r="AY39" s="38">
        <v>0.48</v>
      </c>
      <c r="AZ39" s="38">
        <v>0.49</v>
      </c>
      <c r="BA39" s="38">
        <v>0.5</v>
      </c>
      <c r="BB39" s="38"/>
      <c r="BC39" s="38">
        <v>0.51</v>
      </c>
      <c r="BD39" s="38">
        <v>0.52</v>
      </c>
      <c r="BE39" s="38">
        <v>0.53</v>
      </c>
      <c r="BF39" s="38">
        <v>0.54</v>
      </c>
      <c r="BG39" s="38">
        <v>0.55000000000000004</v>
      </c>
      <c r="BH39" s="38">
        <v>0.56000000000000005</v>
      </c>
      <c r="BI39" s="38">
        <v>0.56999999999999995</v>
      </c>
      <c r="BJ39" s="38">
        <v>0.57999999999999996</v>
      </c>
      <c r="BK39" s="38">
        <v>0.59</v>
      </c>
      <c r="BL39" s="38">
        <v>0.6</v>
      </c>
      <c r="BM39" s="38">
        <v>0.61</v>
      </c>
      <c r="BN39" s="38">
        <v>0.62</v>
      </c>
      <c r="BO39" s="38">
        <v>0.63</v>
      </c>
      <c r="BP39" s="38">
        <v>0.64</v>
      </c>
      <c r="BQ39" s="38">
        <v>0.65</v>
      </c>
      <c r="BR39" s="38">
        <v>0.66</v>
      </c>
      <c r="BS39" s="38">
        <v>0.67</v>
      </c>
      <c r="BT39" s="38">
        <v>0.68</v>
      </c>
      <c r="BU39" s="38">
        <v>0.69</v>
      </c>
      <c r="BV39" s="38">
        <v>0.7</v>
      </c>
      <c r="BW39" s="38">
        <v>0.71</v>
      </c>
      <c r="BX39" s="38">
        <v>0.72</v>
      </c>
      <c r="BY39" s="38">
        <v>0.73</v>
      </c>
      <c r="BZ39" s="38">
        <v>0.74</v>
      </c>
      <c r="CA39" s="38">
        <v>0.75</v>
      </c>
      <c r="CB39" s="38">
        <v>0.76</v>
      </c>
      <c r="CC39" s="38">
        <v>0.77</v>
      </c>
      <c r="CD39" s="38">
        <v>0.78</v>
      </c>
      <c r="CE39" s="38">
        <v>0.79</v>
      </c>
      <c r="CF39" s="38">
        <v>0.8</v>
      </c>
      <c r="CG39" s="38">
        <v>0.81</v>
      </c>
      <c r="CH39" s="38">
        <v>0.82</v>
      </c>
      <c r="CI39" s="38">
        <v>0.83</v>
      </c>
      <c r="CJ39" s="38">
        <v>0.84</v>
      </c>
      <c r="CK39" s="38">
        <v>0.85</v>
      </c>
      <c r="CL39" s="38">
        <v>0.86</v>
      </c>
      <c r="CM39" s="38">
        <v>0.87</v>
      </c>
      <c r="CN39" s="38">
        <v>0.88</v>
      </c>
      <c r="CO39" s="38">
        <v>0.89</v>
      </c>
      <c r="CP39" s="38">
        <v>0.9</v>
      </c>
      <c r="CQ39" s="38">
        <v>0.91</v>
      </c>
      <c r="CR39" s="38">
        <v>0.92</v>
      </c>
      <c r="CS39" s="38">
        <v>0.93</v>
      </c>
      <c r="CT39" s="38">
        <v>0.94</v>
      </c>
      <c r="CU39" s="38">
        <v>0.95</v>
      </c>
      <c r="CV39" s="38">
        <v>0.96</v>
      </c>
      <c r="CW39" s="38">
        <v>0.97</v>
      </c>
      <c r="CX39" s="38">
        <v>0.98</v>
      </c>
      <c r="CY39" s="38">
        <v>0.99</v>
      </c>
      <c r="CZ39" s="38">
        <v>1</v>
      </c>
    </row>
    <row r="40" spans="1:104" x14ac:dyDescent="0.3">
      <c r="B40" s="115"/>
      <c r="C40" s="116"/>
      <c r="D40" s="116"/>
      <c r="E40" s="116"/>
      <c r="F40" s="116"/>
      <c r="G40" s="116"/>
      <c r="H40" s="116"/>
      <c r="I40" s="116"/>
      <c r="J40" s="116"/>
      <c r="K40" s="34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35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35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20"/>
    </row>
    <row r="41" spans="1:104" ht="25.8" x14ac:dyDescent="0.5">
      <c r="B41" s="121" t="s">
        <v>234</v>
      </c>
      <c r="C41" s="121"/>
      <c r="D41" s="121"/>
      <c r="E41" s="121"/>
      <c r="F41" s="121"/>
      <c r="G41" s="121"/>
      <c r="H41" s="121"/>
      <c r="I41" s="121"/>
      <c r="J41" s="121"/>
      <c r="K41" s="37"/>
      <c r="L41" s="121" t="s">
        <v>235</v>
      </c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37"/>
      <c r="AC41" s="121" t="s">
        <v>236</v>
      </c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37"/>
      <c r="BC41" s="121" t="s">
        <v>237</v>
      </c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</row>
    <row r="42" spans="1:104" ht="18" x14ac:dyDescent="0.35">
      <c r="B42" s="112">
        <v>0</v>
      </c>
      <c r="C42" s="112"/>
      <c r="D42" s="40"/>
      <c r="E42" s="40"/>
      <c r="F42" s="40"/>
      <c r="G42" s="40"/>
      <c r="H42" s="112">
        <v>0.1</v>
      </c>
      <c r="I42" s="112"/>
      <c r="J42" s="112"/>
      <c r="K42" s="112"/>
      <c r="L42" s="112"/>
      <c r="M42" s="112"/>
      <c r="N42" s="112"/>
      <c r="O42" s="112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113">
        <v>0.25</v>
      </c>
      <c r="AA42" s="113"/>
      <c r="AB42" s="113"/>
      <c r="AC42" s="113"/>
      <c r="AD42" s="11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112">
        <v>0.5</v>
      </c>
      <c r="BA42" s="112"/>
      <c r="BB42" s="112"/>
      <c r="BC42" s="112"/>
      <c r="BD42" s="112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114">
        <v>1</v>
      </c>
      <c r="CW42" s="114"/>
      <c r="CX42" s="114"/>
      <c r="CY42" s="114"/>
      <c r="CZ42" s="114"/>
    </row>
    <row r="45" spans="1:104" ht="25.8" x14ac:dyDescent="0.5">
      <c r="T45" s="39" t="s">
        <v>612</v>
      </c>
      <c r="U45" s="39"/>
      <c r="V45" s="39"/>
      <c r="W45" s="39"/>
      <c r="X45" s="39"/>
      <c r="Z45" s="17"/>
      <c r="AA45" s="17"/>
    </row>
    <row r="47" spans="1:104" x14ac:dyDescent="0.3">
      <c r="B47" s="38">
        <v>0.1</v>
      </c>
      <c r="C47" s="38">
        <v>0.2</v>
      </c>
      <c r="D47" s="38">
        <v>0.3</v>
      </c>
      <c r="E47" s="38">
        <v>0.4</v>
      </c>
      <c r="F47" s="38">
        <v>0.5</v>
      </c>
      <c r="G47" s="38">
        <v>0.6</v>
      </c>
      <c r="H47" s="38">
        <v>0.7</v>
      </c>
      <c r="I47" s="38">
        <v>0.8</v>
      </c>
      <c r="J47" s="38">
        <v>0.9</v>
      </c>
      <c r="K47" s="38"/>
      <c r="L47" s="38">
        <v>0.1</v>
      </c>
      <c r="M47" s="38">
        <v>0.11</v>
      </c>
      <c r="N47" s="38">
        <v>0.12</v>
      </c>
      <c r="O47" s="38">
        <v>0.13</v>
      </c>
      <c r="P47" s="38">
        <v>0.14000000000000001</v>
      </c>
      <c r="Q47" s="38">
        <v>0.15</v>
      </c>
      <c r="R47" s="38">
        <v>0.16</v>
      </c>
      <c r="S47" s="38">
        <v>0.17</v>
      </c>
      <c r="T47" s="38">
        <v>0.18</v>
      </c>
      <c r="U47" s="38">
        <v>0.19</v>
      </c>
      <c r="V47" s="38">
        <v>0.2</v>
      </c>
      <c r="W47" s="38">
        <v>0.21</v>
      </c>
      <c r="X47" s="38">
        <v>0.22</v>
      </c>
      <c r="Y47" s="38">
        <v>0.23</v>
      </c>
      <c r="Z47" s="38">
        <v>0.24</v>
      </c>
      <c r="AA47" s="38">
        <v>0.25</v>
      </c>
      <c r="AB47" s="38"/>
      <c r="AC47" s="38">
        <v>0.26</v>
      </c>
      <c r="AD47" s="38">
        <v>0.27</v>
      </c>
      <c r="AE47" s="38">
        <v>0.28000000000000003</v>
      </c>
      <c r="AF47" s="38">
        <v>0.28999999999999998</v>
      </c>
      <c r="AG47" s="38">
        <v>0.3</v>
      </c>
      <c r="AH47" s="38">
        <v>0.31</v>
      </c>
      <c r="AI47" s="38">
        <v>0.32</v>
      </c>
      <c r="AJ47" s="38">
        <v>0.33</v>
      </c>
      <c r="AK47" s="38">
        <v>0.34</v>
      </c>
      <c r="AL47" s="38">
        <v>0.35</v>
      </c>
      <c r="AM47" s="38">
        <v>0.36</v>
      </c>
      <c r="AN47" s="38">
        <v>0.37</v>
      </c>
      <c r="AO47" s="38">
        <v>0.38</v>
      </c>
      <c r="AP47" s="38">
        <v>0.39</v>
      </c>
      <c r="AQ47" s="38">
        <v>0.4</v>
      </c>
      <c r="AR47" s="38">
        <v>0.41</v>
      </c>
      <c r="AS47" s="38">
        <v>0.42</v>
      </c>
      <c r="AT47" s="38">
        <v>0.43</v>
      </c>
      <c r="AU47" s="38">
        <v>0.44</v>
      </c>
      <c r="AV47" s="38">
        <v>0.45</v>
      </c>
      <c r="AW47" s="38">
        <v>0.46</v>
      </c>
      <c r="AX47" s="38">
        <v>0.47</v>
      </c>
      <c r="AY47" s="38">
        <v>0.48</v>
      </c>
      <c r="AZ47" s="38">
        <v>0.49</v>
      </c>
      <c r="BA47" s="38">
        <v>0.5</v>
      </c>
      <c r="BB47" s="38"/>
      <c r="BC47" s="38">
        <v>0.51</v>
      </c>
      <c r="BD47" s="38">
        <v>0.52</v>
      </c>
      <c r="BE47" s="38">
        <v>0.53</v>
      </c>
      <c r="BF47" s="38">
        <v>0.54</v>
      </c>
      <c r="BG47" s="38">
        <v>0.55000000000000004</v>
      </c>
      <c r="BH47" s="38">
        <v>0.56000000000000005</v>
      </c>
      <c r="BI47" s="38">
        <v>0.56999999999999995</v>
      </c>
      <c r="BJ47" s="38">
        <v>0.57999999999999996</v>
      </c>
      <c r="BK47" s="38">
        <v>0.59</v>
      </c>
      <c r="BL47" s="38">
        <v>0.6</v>
      </c>
      <c r="BM47" s="38">
        <v>0.61</v>
      </c>
      <c r="BN47" s="38">
        <v>0.62</v>
      </c>
      <c r="BO47" s="38">
        <v>0.63</v>
      </c>
      <c r="BP47" s="38">
        <v>0.64</v>
      </c>
      <c r="BQ47" s="38">
        <v>0.65</v>
      </c>
      <c r="BR47" s="38">
        <v>0.66</v>
      </c>
      <c r="BS47" s="38">
        <v>0.67</v>
      </c>
      <c r="BT47" s="38">
        <v>0.68</v>
      </c>
      <c r="BU47" s="38">
        <v>0.69</v>
      </c>
      <c r="BV47" s="38">
        <v>0.7</v>
      </c>
      <c r="BW47" s="38">
        <v>0.71</v>
      </c>
      <c r="BX47" s="38">
        <v>0.72</v>
      </c>
      <c r="BY47" s="38">
        <v>0.73</v>
      </c>
      <c r="BZ47" s="38">
        <v>0.74</v>
      </c>
      <c r="CA47" s="38">
        <v>0.75</v>
      </c>
      <c r="CB47" s="38">
        <v>0.76</v>
      </c>
      <c r="CC47" s="38">
        <v>0.77</v>
      </c>
      <c r="CD47" s="38">
        <v>0.78</v>
      </c>
      <c r="CE47" s="38">
        <v>0.79</v>
      </c>
      <c r="CF47" s="38">
        <v>0.8</v>
      </c>
      <c r="CG47" s="38">
        <v>0.81</v>
      </c>
      <c r="CH47" s="38">
        <v>0.82</v>
      </c>
      <c r="CI47" s="38">
        <v>0.83</v>
      </c>
      <c r="CJ47" s="38">
        <v>0.84</v>
      </c>
      <c r="CK47" s="38">
        <v>0.85</v>
      </c>
      <c r="CL47" s="38">
        <v>0.86</v>
      </c>
      <c r="CM47" s="38">
        <v>0.87</v>
      </c>
      <c r="CN47" s="38">
        <v>0.88</v>
      </c>
      <c r="CO47" s="38">
        <v>0.89</v>
      </c>
      <c r="CP47" s="38">
        <v>0.9</v>
      </c>
      <c r="CQ47" s="38">
        <v>0.91</v>
      </c>
      <c r="CR47" s="38">
        <v>0.92</v>
      </c>
      <c r="CS47" s="38">
        <v>0.93</v>
      </c>
      <c r="CT47" s="38">
        <v>0.94</v>
      </c>
      <c r="CU47" s="38">
        <v>0.95</v>
      </c>
      <c r="CV47" s="38">
        <v>0.96</v>
      </c>
      <c r="CW47" s="38">
        <v>0.97</v>
      </c>
      <c r="CX47" s="38">
        <v>0.98</v>
      </c>
      <c r="CY47" s="38">
        <v>0.99</v>
      </c>
      <c r="CZ47" s="38">
        <v>1</v>
      </c>
    </row>
    <row r="48" spans="1:104" x14ac:dyDescent="0.3">
      <c r="B48" s="115"/>
      <c r="C48" s="116"/>
      <c r="D48" s="116"/>
      <c r="E48" s="116"/>
      <c r="F48" s="116"/>
      <c r="G48" s="116"/>
      <c r="H48" s="116"/>
      <c r="I48" s="116"/>
      <c r="J48" s="116"/>
      <c r="K48" s="34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35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35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20"/>
    </row>
    <row r="49" spans="2:104" ht="25.8" x14ac:dyDescent="0.5">
      <c r="B49" s="121" t="s">
        <v>234</v>
      </c>
      <c r="C49" s="121"/>
      <c r="D49" s="121"/>
      <c r="E49" s="121"/>
      <c r="F49" s="121"/>
      <c r="G49" s="121"/>
      <c r="H49" s="121"/>
      <c r="I49" s="121"/>
      <c r="J49" s="121"/>
      <c r="K49" s="37"/>
      <c r="L49" s="121" t="s">
        <v>235</v>
      </c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37"/>
      <c r="AC49" s="121" t="s">
        <v>236</v>
      </c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37"/>
      <c r="BC49" s="121" t="s">
        <v>237</v>
      </c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</row>
    <row r="50" spans="2:104" ht="18" x14ac:dyDescent="0.35">
      <c r="B50" s="112">
        <v>0</v>
      </c>
      <c r="C50" s="112"/>
      <c r="D50" s="40"/>
      <c r="E50" s="40"/>
      <c r="F50" s="40"/>
      <c r="G50" s="40"/>
      <c r="H50" s="112">
        <v>0.1</v>
      </c>
      <c r="I50" s="112"/>
      <c r="J50" s="112"/>
      <c r="K50" s="112"/>
      <c r="L50" s="112"/>
      <c r="M50" s="112"/>
      <c r="N50" s="112"/>
      <c r="O50" s="112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113">
        <v>0.25</v>
      </c>
      <c r="AA50" s="113"/>
      <c r="AB50" s="113"/>
      <c r="AC50" s="113"/>
      <c r="AD50" s="113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112">
        <v>0.5</v>
      </c>
      <c r="BA50" s="112"/>
      <c r="BB50" s="112"/>
      <c r="BC50" s="112"/>
      <c r="BD50" s="112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114">
        <v>1</v>
      </c>
      <c r="CW50" s="114"/>
      <c r="CX50" s="114"/>
      <c r="CY50" s="114"/>
      <c r="CZ50" s="114"/>
    </row>
    <row r="53" spans="2:104" ht="25.8" x14ac:dyDescent="0.5">
      <c r="T53" s="39" t="s">
        <v>613</v>
      </c>
      <c r="U53" s="39"/>
      <c r="V53" s="39"/>
      <c r="W53" s="39"/>
      <c r="X53" s="39"/>
      <c r="Z53" s="17"/>
      <c r="AA53" s="17"/>
    </row>
    <row r="55" spans="2:104" x14ac:dyDescent="0.3">
      <c r="B55" s="38">
        <v>0.1</v>
      </c>
      <c r="C55" s="38">
        <v>0.2</v>
      </c>
      <c r="D55" s="38">
        <v>0.3</v>
      </c>
      <c r="E55" s="38">
        <v>0.4</v>
      </c>
      <c r="F55" s="38">
        <v>0.5</v>
      </c>
      <c r="G55" s="38">
        <v>0.6</v>
      </c>
      <c r="H55" s="38">
        <v>0.7</v>
      </c>
      <c r="I55" s="38">
        <v>0.8</v>
      </c>
      <c r="J55" s="38">
        <v>0.9</v>
      </c>
      <c r="K55" s="38"/>
      <c r="L55" s="38">
        <v>0.1</v>
      </c>
      <c r="M55" s="38">
        <v>0.11</v>
      </c>
      <c r="N55" s="38">
        <v>0.12</v>
      </c>
      <c r="O55" s="38">
        <v>0.13</v>
      </c>
      <c r="P55" s="38">
        <v>0.14000000000000001</v>
      </c>
      <c r="Q55" s="38">
        <v>0.15</v>
      </c>
      <c r="R55" s="38">
        <v>0.16</v>
      </c>
      <c r="S55" s="38">
        <v>0.17</v>
      </c>
      <c r="T55" s="38">
        <v>0.18</v>
      </c>
      <c r="U55" s="38">
        <v>0.19</v>
      </c>
      <c r="V55" s="38">
        <v>0.2</v>
      </c>
      <c r="W55" s="38">
        <v>0.21</v>
      </c>
      <c r="X55" s="38">
        <v>0.22</v>
      </c>
      <c r="Y55" s="38">
        <v>0.23</v>
      </c>
      <c r="Z55" s="38">
        <v>0.24</v>
      </c>
      <c r="AA55" s="38">
        <v>0.25</v>
      </c>
      <c r="AB55" s="38"/>
      <c r="AC55" s="38">
        <v>0.26</v>
      </c>
      <c r="AD55" s="38">
        <v>0.27</v>
      </c>
      <c r="AE55" s="38">
        <v>0.28000000000000003</v>
      </c>
      <c r="AF55" s="38">
        <v>0.28999999999999998</v>
      </c>
      <c r="AG55" s="38">
        <v>0.3</v>
      </c>
      <c r="AH55" s="38">
        <v>0.31</v>
      </c>
      <c r="AI55" s="38">
        <v>0.32</v>
      </c>
      <c r="AJ55" s="38">
        <v>0.33</v>
      </c>
      <c r="AK55" s="38">
        <v>0.34</v>
      </c>
      <c r="AL55" s="38">
        <v>0.35</v>
      </c>
      <c r="AM55" s="38">
        <v>0.36</v>
      </c>
      <c r="AN55" s="38">
        <v>0.37</v>
      </c>
      <c r="AO55" s="38">
        <v>0.38</v>
      </c>
      <c r="AP55" s="38">
        <v>0.39</v>
      </c>
      <c r="AQ55" s="38">
        <v>0.4</v>
      </c>
      <c r="AR55" s="38">
        <v>0.41</v>
      </c>
      <c r="AS55" s="38">
        <v>0.42</v>
      </c>
      <c r="AT55" s="38">
        <v>0.43</v>
      </c>
      <c r="AU55" s="38">
        <v>0.44</v>
      </c>
      <c r="AV55" s="38">
        <v>0.45</v>
      </c>
      <c r="AW55" s="38">
        <v>0.46</v>
      </c>
      <c r="AX55" s="38">
        <v>0.47</v>
      </c>
      <c r="AY55" s="38">
        <v>0.48</v>
      </c>
      <c r="AZ55" s="38">
        <v>0.49</v>
      </c>
      <c r="BA55" s="38">
        <v>0.5</v>
      </c>
      <c r="BB55" s="38"/>
      <c r="BC55" s="38">
        <v>0.51</v>
      </c>
      <c r="BD55" s="38">
        <v>0.52</v>
      </c>
      <c r="BE55" s="38">
        <v>0.53</v>
      </c>
      <c r="BF55" s="38">
        <v>0.54</v>
      </c>
      <c r="BG55" s="38">
        <v>0.55000000000000004</v>
      </c>
      <c r="BH55" s="38">
        <v>0.56000000000000005</v>
      </c>
      <c r="BI55" s="38">
        <v>0.56999999999999995</v>
      </c>
      <c r="BJ55" s="38">
        <v>0.57999999999999996</v>
      </c>
      <c r="BK55" s="38">
        <v>0.59</v>
      </c>
      <c r="BL55" s="38">
        <v>0.6</v>
      </c>
      <c r="BM55" s="38">
        <v>0.61</v>
      </c>
      <c r="BN55" s="38">
        <v>0.62</v>
      </c>
      <c r="BO55" s="38">
        <v>0.63</v>
      </c>
      <c r="BP55" s="38">
        <v>0.64</v>
      </c>
      <c r="BQ55" s="38">
        <v>0.65</v>
      </c>
      <c r="BR55" s="38">
        <v>0.66</v>
      </c>
      <c r="BS55" s="38">
        <v>0.67</v>
      </c>
      <c r="BT55" s="38">
        <v>0.68</v>
      </c>
      <c r="BU55" s="38">
        <v>0.69</v>
      </c>
      <c r="BV55" s="38">
        <v>0.7</v>
      </c>
      <c r="BW55" s="38">
        <v>0.71</v>
      </c>
      <c r="BX55" s="38">
        <v>0.72</v>
      </c>
      <c r="BY55" s="38">
        <v>0.73</v>
      </c>
      <c r="BZ55" s="38">
        <v>0.74</v>
      </c>
      <c r="CA55" s="38">
        <v>0.75</v>
      </c>
      <c r="CB55" s="38">
        <v>0.76</v>
      </c>
      <c r="CC55" s="38">
        <v>0.77</v>
      </c>
      <c r="CD55" s="38">
        <v>0.78</v>
      </c>
      <c r="CE55" s="38">
        <v>0.79</v>
      </c>
      <c r="CF55" s="38">
        <v>0.8</v>
      </c>
      <c r="CG55" s="38">
        <v>0.81</v>
      </c>
      <c r="CH55" s="38">
        <v>0.82</v>
      </c>
      <c r="CI55" s="38">
        <v>0.83</v>
      </c>
      <c r="CJ55" s="38">
        <v>0.84</v>
      </c>
      <c r="CK55" s="38">
        <v>0.85</v>
      </c>
      <c r="CL55" s="38">
        <v>0.86</v>
      </c>
      <c r="CM55" s="38">
        <v>0.87</v>
      </c>
      <c r="CN55" s="38">
        <v>0.88</v>
      </c>
      <c r="CO55" s="38">
        <v>0.89</v>
      </c>
      <c r="CP55" s="38">
        <v>0.9</v>
      </c>
      <c r="CQ55" s="38">
        <v>0.91</v>
      </c>
      <c r="CR55" s="38">
        <v>0.92</v>
      </c>
      <c r="CS55" s="38">
        <v>0.93</v>
      </c>
      <c r="CT55" s="38">
        <v>0.94</v>
      </c>
      <c r="CU55" s="38">
        <v>0.95</v>
      </c>
      <c r="CV55" s="38">
        <v>0.96</v>
      </c>
      <c r="CW55" s="38">
        <v>0.97</v>
      </c>
      <c r="CX55" s="38">
        <v>0.98</v>
      </c>
      <c r="CY55" s="38">
        <v>0.99</v>
      </c>
      <c r="CZ55" s="38">
        <v>1</v>
      </c>
    </row>
    <row r="56" spans="2:104" x14ac:dyDescent="0.3">
      <c r="B56" s="115"/>
      <c r="C56" s="116"/>
      <c r="D56" s="116"/>
      <c r="E56" s="116"/>
      <c r="F56" s="116"/>
      <c r="G56" s="116"/>
      <c r="H56" s="116"/>
      <c r="I56" s="116"/>
      <c r="J56" s="116"/>
      <c r="K56" s="34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35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35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20"/>
    </row>
    <row r="57" spans="2:104" ht="25.8" x14ac:dyDescent="0.5">
      <c r="B57" s="121" t="s">
        <v>234</v>
      </c>
      <c r="C57" s="121"/>
      <c r="D57" s="121"/>
      <c r="E57" s="121"/>
      <c r="F57" s="121"/>
      <c r="G57" s="121"/>
      <c r="H57" s="121"/>
      <c r="I57" s="121"/>
      <c r="J57" s="121"/>
      <c r="K57" s="37"/>
      <c r="L57" s="121" t="s">
        <v>235</v>
      </c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37"/>
      <c r="AC57" s="121" t="s">
        <v>236</v>
      </c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37"/>
      <c r="BC57" s="121" t="s">
        <v>237</v>
      </c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</row>
    <row r="58" spans="2:104" ht="18" x14ac:dyDescent="0.35">
      <c r="B58" s="112">
        <v>0</v>
      </c>
      <c r="C58" s="112"/>
      <c r="D58" s="40"/>
      <c r="E58" s="40"/>
      <c r="F58" s="40"/>
      <c r="G58" s="40"/>
      <c r="H58" s="112">
        <v>0.1</v>
      </c>
      <c r="I58" s="112"/>
      <c r="J58" s="112"/>
      <c r="K58" s="112"/>
      <c r="L58" s="112"/>
      <c r="M58" s="112"/>
      <c r="N58" s="112"/>
      <c r="O58" s="112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113">
        <v>0.25</v>
      </c>
      <c r="AA58" s="113"/>
      <c r="AB58" s="113"/>
      <c r="AC58" s="113"/>
      <c r="AD58" s="113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112">
        <v>0.5</v>
      </c>
      <c r="BA58" s="112"/>
      <c r="BB58" s="112"/>
      <c r="BC58" s="112"/>
      <c r="BD58" s="112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114">
        <v>1</v>
      </c>
      <c r="CW58" s="114"/>
      <c r="CX58" s="114"/>
      <c r="CY58" s="114"/>
      <c r="CZ58" s="114"/>
    </row>
  </sheetData>
  <mergeCells count="91">
    <mergeCell ref="B58:C58"/>
    <mergeCell ref="H58:O58"/>
    <mergeCell ref="Z58:AD58"/>
    <mergeCell ref="AZ58:BD58"/>
    <mergeCell ref="CV58:CZ58"/>
    <mergeCell ref="B56:J56"/>
    <mergeCell ref="L56:AA56"/>
    <mergeCell ref="AC56:BA56"/>
    <mergeCell ref="BC56:CZ56"/>
    <mergeCell ref="B57:J57"/>
    <mergeCell ref="L57:AA57"/>
    <mergeCell ref="AC57:BA57"/>
    <mergeCell ref="BC57:CZ57"/>
    <mergeCell ref="B50:C50"/>
    <mergeCell ref="H50:O50"/>
    <mergeCell ref="Z50:AD50"/>
    <mergeCell ref="AZ50:BD50"/>
    <mergeCell ref="CV50:CZ50"/>
    <mergeCell ref="B48:J48"/>
    <mergeCell ref="L48:AA48"/>
    <mergeCell ref="AC48:BA48"/>
    <mergeCell ref="BC48:CZ48"/>
    <mergeCell ref="B49:J49"/>
    <mergeCell ref="L49:AA49"/>
    <mergeCell ref="AC49:BA49"/>
    <mergeCell ref="BC49:CZ49"/>
    <mergeCell ref="B33:C33"/>
    <mergeCell ref="H33:O33"/>
    <mergeCell ref="Z33:AD33"/>
    <mergeCell ref="AZ33:BD33"/>
    <mergeCell ref="CV33:CZ33"/>
    <mergeCell ref="CV25:CZ25"/>
    <mergeCell ref="B32:J32"/>
    <mergeCell ref="L32:AA32"/>
    <mergeCell ref="AC32:BA32"/>
    <mergeCell ref="BC32:CZ32"/>
    <mergeCell ref="B31:J31"/>
    <mergeCell ref="L31:AA31"/>
    <mergeCell ref="AC31:BA31"/>
    <mergeCell ref="BC31:CZ31"/>
    <mergeCell ref="B25:C25"/>
    <mergeCell ref="H25:O25"/>
    <mergeCell ref="Z25:AD25"/>
    <mergeCell ref="AZ25:BD25"/>
    <mergeCell ref="B23:J23"/>
    <mergeCell ref="L23:AA23"/>
    <mergeCell ref="AC23:BA23"/>
    <mergeCell ref="BC23:CZ23"/>
    <mergeCell ref="B24:J24"/>
    <mergeCell ref="L24:AA24"/>
    <mergeCell ref="AC24:BA24"/>
    <mergeCell ref="BC24:CZ24"/>
    <mergeCell ref="BC14:CZ14"/>
    <mergeCell ref="B15:J15"/>
    <mergeCell ref="L15:AA15"/>
    <mergeCell ref="AC15:BA15"/>
    <mergeCell ref="BC15:CZ15"/>
    <mergeCell ref="B14:J14"/>
    <mergeCell ref="L14:AA14"/>
    <mergeCell ref="AC14:BA14"/>
    <mergeCell ref="B16:C16"/>
    <mergeCell ref="H16:O16"/>
    <mergeCell ref="Z16:AD16"/>
    <mergeCell ref="AZ16:BD16"/>
    <mergeCell ref="CV16:CZ16"/>
    <mergeCell ref="B7:C7"/>
    <mergeCell ref="Z7:AD7"/>
    <mergeCell ref="AZ7:BD7"/>
    <mergeCell ref="CV7:CZ7"/>
    <mergeCell ref="H7:O7"/>
    <mergeCell ref="AC5:BA5"/>
    <mergeCell ref="BC5:CZ5"/>
    <mergeCell ref="B5:J5"/>
    <mergeCell ref="L5:AA5"/>
    <mergeCell ref="B6:J6"/>
    <mergeCell ref="L6:AA6"/>
    <mergeCell ref="AC6:BA6"/>
    <mergeCell ref="BC6:CZ6"/>
    <mergeCell ref="B40:J40"/>
    <mergeCell ref="L40:AA40"/>
    <mergeCell ref="AC40:BA40"/>
    <mergeCell ref="BC40:CZ40"/>
    <mergeCell ref="B41:J41"/>
    <mergeCell ref="L41:AA41"/>
    <mergeCell ref="AC41:BA41"/>
    <mergeCell ref="BC41:CZ41"/>
    <mergeCell ref="B42:C42"/>
    <mergeCell ref="H42:O42"/>
    <mergeCell ref="Z42:AD42"/>
    <mergeCell ref="AZ42:BD42"/>
    <mergeCell ref="CV42:CZ4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H39"/>
  <sheetViews>
    <sheetView workbookViewId="0">
      <selection activeCell="C4" sqref="C4:C13"/>
    </sheetView>
  </sheetViews>
  <sheetFormatPr defaultRowHeight="14.4" x14ac:dyDescent="0.3"/>
  <cols>
    <col min="3" max="3" width="15.5546875" customWidth="1"/>
    <col min="7" max="7" width="12.5546875" customWidth="1"/>
  </cols>
  <sheetData>
    <row r="3" spans="3:8" x14ac:dyDescent="0.3">
      <c r="C3" t="s">
        <v>2</v>
      </c>
      <c r="G3" t="s">
        <v>2</v>
      </c>
      <c r="H3" t="s">
        <v>169</v>
      </c>
    </row>
    <row r="4" spans="3:8" x14ac:dyDescent="0.3">
      <c r="C4" t="s">
        <v>3</v>
      </c>
      <c r="D4" t="s">
        <v>13</v>
      </c>
      <c r="G4" t="s">
        <v>9</v>
      </c>
      <c r="H4" t="s">
        <v>170</v>
      </c>
    </row>
    <row r="5" spans="3:8" x14ac:dyDescent="0.3">
      <c r="C5" t="s">
        <v>4</v>
      </c>
      <c r="D5" t="s">
        <v>122</v>
      </c>
      <c r="G5" t="s">
        <v>9</v>
      </c>
      <c r="H5" t="s">
        <v>171</v>
      </c>
    </row>
    <row r="6" spans="3:8" x14ac:dyDescent="0.3">
      <c r="C6" t="s">
        <v>5</v>
      </c>
      <c r="D6" t="s">
        <v>14</v>
      </c>
      <c r="G6" t="s">
        <v>3</v>
      </c>
      <c r="H6" t="s">
        <v>172</v>
      </c>
    </row>
    <row r="7" spans="3:8" x14ac:dyDescent="0.3">
      <c r="C7" t="s">
        <v>6</v>
      </c>
      <c r="D7" t="s">
        <v>15</v>
      </c>
      <c r="G7" t="s">
        <v>3</v>
      </c>
      <c r="H7" t="s">
        <v>26</v>
      </c>
    </row>
    <row r="8" spans="3:8" x14ac:dyDescent="0.3">
      <c r="C8" t="s">
        <v>7</v>
      </c>
      <c r="D8" t="s">
        <v>16</v>
      </c>
      <c r="G8" t="s">
        <v>3</v>
      </c>
      <c r="H8" t="s">
        <v>173</v>
      </c>
    </row>
    <row r="9" spans="3:8" x14ac:dyDescent="0.3">
      <c r="C9" t="s">
        <v>8</v>
      </c>
      <c r="D9" t="s">
        <v>17</v>
      </c>
      <c r="G9" t="s">
        <v>3</v>
      </c>
      <c r="H9" t="s">
        <v>174</v>
      </c>
    </row>
    <row r="10" spans="3:8" x14ac:dyDescent="0.3">
      <c r="C10" t="s">
        <v>9</v>
      </c>
      <c r="D10" t="s">
        <v>18</v>
      </c>
      <c r="G10" t="s">
        <v>3</v>
      </c>
      <c r="H10" t="s">
        <v>175</v>
      </c>
    </row>
    <row r="11" spans="3:8" x14ac:dyDescent="0.3">
      <c r="C11" t="s">
        <v>131</v>
      </c>
      <c r="D11" t="s">
        <v>18</v>
      </c>
      <c r="G11" t="s">
        <v>3</v>
      </c>
      <c r="H11" t="s">
        <v>176</v>
      </c>
    </row>
    <row r="12" spans="3:8" x14ac:dyDescent="0.3">
      <c r="C12" t="s">
        <v>11</v>
      </c>
      <c r="D12" t="s">
        <v>123</v>
      </c>
      <c r="G12" t="s">
        <v>6</v>
      </c>
      <c r="H12" t="s">
        <v>177</v>
      </c>
    </row>
    <row r="13" spans="3:8" x14ac:dyDescent="0.3">
      <c r="C13" t="s">
        <v>12</v>
      </c>
      <c r="D13" t="s">
        <v>124</v>
      </c>
      <c r="G13" t="s">
        <v>6</v>
      </c>
      <c r="H13" t="s">
        <v>178</v>
      </c>
    </row>
    <row r="14" spans="3:8" x14ac:dyDescent="0.3">
      <c r="G14" t="s">
        <v>6</v>
      </c>
      <c r="H14" t="s">
        <v>179</v>
      </c>
    </row>
    <row r="15" spans="3:8" x14ac:dyDescent="0.3">
      <c r="G15" t="s">
        <v>7</v>
      </c>
      <c r="H15" t="s">
        <v>180</v>
      </c>
    </row>
    <row r="16" spans="3:8" x14ac:dyDescent="0.3">
      <c r="G16" t="s">
        <v>7</v>
      </c>
      <c r="H16" t="s">
        <v>181</v>
      </c>
    </row>
    <row r="17" spans="7:8" x14ac:dyDescent="0.3">
      <c r="G17" t="s">
        <v>7</v>
      </c>
      <c r="H17" t="s">
        <v>182</v>
      </c>
    </row>
    <row r="18" spans="7:8" x14ac:dyDescent="0.3">
      <c r="G18" t="s">
        <v>7</v>
      </c>
      <c r="H18" t="s">
        <v>183</v>
      </c>
    </row>
    <row r="19" spans="7:8" x14ac:dyDescent="0.3">
      <c r="G19" t="s">
        <v>7</v>
      </c>
      <c r="H19" t="s">
        <v>50</v>
      </c>
    </row>
    <row r="20" spans="7:8" x14ac:dyDescent="0.3">
      <c r="G20" t="s">
        <v>7</v>
      </c>
      <c r="H20" t="s">
        <v>184</v>
      </c>
    </row>
    <row r="21" spans="7:8" x14ac:dyDescent="0.3">
      <c r="G21" t="s">
        <v>7</v>
      </c>
      <c r="H21" t="s">
        <v>185</v>
      </c>
    </row>
    <row r="22" spans="7:8" x14ac:dyDescent="0.3">
      <c r="G22" t="s">
        <v>7</v>
      </c>
      <c r="H22" t="s">
        <v>186</v>
      </c>
    </row>
    <row r="23" spans="7:8" x14ac:dyDescent="0.3">
      <c r="G23" t="s">
        <v>8</v>
      </c>
      <c r="H23" t="s">
        <v>187</v>
      </c>
    </row>
    <row r="24" spans="7:8" x14ac:dyDescent="0.3">
      <c r="G24" t="s">
        <v>8</v>
      </c>
      <c r="H24" t="s">
        <v>188</v>
      </c>
    </row>
    <row r="25" spans="7:8" x14ac:dyDescent="0.3">
      <c r="G25" t="s">
        <v>8</v>
      </c>
      <c r="H25" t="s">
        <v>189</v>
      </c>
    </row>
    <row r="26" spans="7:8" x14ac:dyDescent="0.3">
      <c r="G26" t="s">
        <v>8</v>
      </c>
      <c r="H26" t="s">
        <v>190</v>
      </c>
    </row>
    <row r="27" spans="7:8" x14ac:dyDescent="0.3">
      <c r="G27" t="s">
        <v>8</v>
      </c>
      <c r="H27" t="s">
        <v>191</v>
      </c>
    </row>
    <row r="28" spans="7:8" x14ac:dyDescent="0.3">
      <c r="G28" t="s">
        <v>131</v>
      </c>
      <c r="H28" t="s">
        <v>146</v>
      </c>
    </row>
    <row r="29" spans="7:8" x14ac:dyDescent="0.3">
      <c r="G29" t="s">
        <v>131</v>
      </c>
      <c r="H29" t="s">
        <v>192</v>
      </c>
    </row>
    <row r="30" spans="7:8" x14ac:dyDescent="0.3">
      <c r="G30" t="s">
        <v>11</v>
      </c>
      <c r="H30" t="s">
        <v>193</v>
      </c>
    </row>
    <row r="31" spans="7:8" x14ac:dyDescent="0.3">
      <c r="G31" t="s">
        <v>11</v>
      </c>
      <c r="H31" t="s">
        <v>194</v>
      </c>
    </row>
    <row r="32" spans="7:8" x14ac:dyDescent="0.3">
      <c r="G32" t="s">
        <v>4</v>
      </c>
      <c r="H32" t="s">
        <v>195</v>
      </c>
    </row>
    <row r="33" spans="7:8" x14ac:dyDescent="0.3">
      <c r="G33" t="s">
        <v>4</v>
      </c>
      <c r="H33" t="s">
        <v>196</v>
      </c>
    </row>
    <row r="34" spans="7:8" x14ac:dyDescent="0.3">
      <c r="G34" t="s">
        <v>5</v>
      </c>
      <c r="H34" t="s">
        <v>197</v>
      </c>
    </row>
    <row r="35" spans="7:8" x14ac:dyDescent="0.3">
      <c r="G35" t="s">
        <v>5</v>
      </c>
      <c r="H35" t="s">
        <v>62</v>
      </c>
    </row>
    <row r="36" spans="7:8" x14ac:dyDescent="0.3">
      <c r="G36" t="s">
        <v>5</v>
      </c>
      <c r="H36" t="s">
        <v>198</v>
      </c>
    </row>
    <row r="37" spans="7:8" x14ac:dyDescent="0.3">
      <c r="G37" t="s">
        <v>5</v>
      </c>
      <c r="H37" t="s">
        <v>66</v>
      </c>
    </row>
    <row r="38" spans="7:8" x14ac:dyDescent="0.3">
      <c r="G38" t="s">
        <v>5</v>
      </c>
      <c r="H38" t="s">
        <v>199</v>
      </c>
    </row>
    <row r="39" spans="7:8" x14ac:dyDescent="0.3">
      <c r="G39" t="s">
        <v>5</v>
      </c>
      <c r="H39" t="s">
        <v>64</v>
      </c>
    </row>
  </sheetData>
  <dataValidations count="1">
    <dataValidation type="list" allowBlank="1" showInputMessage="1" showErrorMessage="1" sqref="G4:G39" xr:uid="{00000000-0002-0000-0900-000000000000}">
      <formula1>System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3:E15"/>
  <sheetViews>
    <sheetView workbookViewId="0">
      <selection activeCell="J24" sqref="J24"/>
    </sheetView>
  </sheetViews>
  <sheetFormatPr defaultRowHeight="14.4" x14ac:dyDescent="0.3"/>
  <cols>
    <col min="3" max="3" width="18.33203125" bestFit="1" customWidth="1"/>
    <col min="4" max="4" width="9.5546875" bestFit="1" customWidth="1"/>
    <col min="5" max="5" width="12.44140625" bestFit="1" customWidth="1"/>
  </cols>
  <sheetData>
    <row r="3" spans="3:5" x14ac:dyDescent="0.3">
      <c r="C3" t="s">
        <v>3</v>
      </c>
      <c r="D3" t="s">
        <v>27</v>
      </c>
      <c r="E3" t="s">
        <v>205</v>
      </c>
    </row>
    <row r="4" spans="3:5" x14ac:dyDescent="0.3">
      <c r="C4" t="s">
        <v>20</v>
      </c>
      <c r="D4">
        <v>30</v>
      </c>
      <c r="E4" t="s">
        <v>172</v>
      </c>
    </row>
    <row r="5" spans="3:5" x14ac:dyDescent="0.3">
      <c r="C5" t="s">
        <v>21</v>
      </c>
      <c r="D5">
        <v>25</v>
      </c>
      <c r="E5" t="s">
        <v>172</v>
      </c>
    </row>
    <row r="6" spans="3:5" x14ac:dyDescent="0.3">
      <c r="C6" t="s">
        <v>22</v>
      </c>
      <c r="D6">
        <v>20</v>
      </c>
      <c r="E6" t="s">
        <v>172</v>
      </c>
    </row>
    <row r="7" spans="3:5" x14ac:dyDescent="0.3">
      <c r="C7" t="s">
        <v>155</v>
      </c>
      <c r="D7">
        <v>10</v>
      </c>
      <c r="E7" t="s">
        <v>172</v>
      </c>
    </row>
    <row r="8" spans="3:5" x14ac:dyDescent="0.3">
      <c r="C8" t="s">
        <v>23</v>
      </c>
      <c r="D8">
        <v>10</v>
      </c>
      <c r="E8" t="s">
        <v>176</v>
      </c>
    </row>
    <row r="9" spans="3:5" x14ac:dyDescent="0.3">
      <c r="C9" t="s">
        <v>29</v>
      </c>
      <c r="D9">
        <v>50</v>
      </c>
      <c r="E9" t="s">
        <v>175</v>
      </c>
    </row>
    <row r="10" spans="3:5" x14ac:dyDescent="0.3">
      <c r="C10" t="s">
        <v>30</v>
      </c>
      <c r="D10">
        <v>50</v>
      </c>
      <c r="E10" t="s">
        <v>175</v>
      </c>
    </row>
    <row r="11" spans="3:5" x14ac:dyDescent="0.3">
      <c r="C11" t="s">
        <v>31</v>
      </c>
      <c r="D11">
        <v>50</v>
      </c>
      <c r="E11" t="s">
        <v>175</v>
      </c>
    </row>
    <row r="12" spans="3:5" x14ac:dyDescent="0.3">
      <c r="C12" t="s">
        <v>25</v>
      </c>
      <c r="D12">
        <v>20</v>
      </c>
      <c r="E12" t="s">
        <v>202</v>
      </c>
    </row>
    <row r="13" spans="3:5" x14ac:dyDescent="0.3">
      <c r="C13" t="s">
        <v>24</v>
      </c>
      <c r="D13">
        <v>10</v>
      </c>
      <c r="E13" t="s">
        <v>202</v>
      </c>
    </row>
    <row r="14" spans="3:5" x14ac:dyDescent="0.3">
      <c r="C14" t="s">
        <v>26</v>
      </c>
      <c r="D14">
        <v>30</v>
      </c>
      <c r="E14" t="s">
        <v>203</v>
      </c>
    </row>
    <row r="15" spans="3:5" x14ac:dyDescent="0.3">
      <c r="C15" t="s">
        <v>77</v>
      </c>
      <c r="D15">
        <v>10</v>
      </c>
      <c r="E15" t="s">
        <v>204</v>
      </c>
    </row>
  </sheetData>
  <sortState xmlns:xlrd2="http://schemas.microsoft.com/office/spreadsheetml/2017/richdata2" ref="C4:E15">
    <sortCondition ref="E4:E1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C16"/>
  <sheetViews>
    <sheetView workbookViewId="0">
      <selection activeCell="B4" sqref="B4:B16"/>
    </sheetView>
  </sheetViews>
  <sheetFormatPr defaultRowHeight="14.4" x14ac:dyDescent="0.3"/>
  <sheetData>
    <row r="3" spans="2:3" x14ac:dyDescent="0.3">
      <c r="B3" t="s">
        <v>11</v>
      </c>
    </row>
    <row r="4" spans="2:3" x14ac:dyDescent="0.3">
      <c r="B4" t="s">
        <v>78</v>
      </c>
      <c r="C4" t="s">
        <v>206</v>
      </c>
    </row>
    <row r="5" spans="2:3" x14ac:dyDescent="0.3">
      <c r="B5" t="s">
        <v>79</v>
      </c>
      <c r="C5" t="s">
        <v>206</v>
      </c>
    </row>
    <row r="6" spans="2:3" x14ac:dyDescent="0.3">
      <c r="B6" t="s">
        <v>80</v>
      </c>
      <c r="C6" t="s">
        <v>206</v>
      </c>
    </row>
    <row r="7" spans="2:3" x14ac:dyDescent="0.3">
      <c r="B7" t="s">
        <v>81</v>
      </c>
      <c r="C7" t="s">
        <v>206</v>
      </c>
    </row>
    <row r="8" spans="2:3" x14ac:dyDescent="0.3">
      <c r="B8" t="s">
        <v>82</v>
      </c>
      <c r="C8" t="s">
        <v>206</v>
      </c>
    </row>
    <row r="9" spans="2:3" x14ac:dyDescent="0.3">
      <c r="B9" t="s">
        <v>83</v>
      </c>
      <c r="C9" t="s">
        <v>206</v>
      </c>
    </row>
    <row r="10" spans="2:3" x14ac:dyDescent="0.3">
      <c r="B10" t="s">
        <v>84</v>
      </c>
      <c r="C10" t="s">
        <v>206</v>
      </c>
    </row>
    <row r="11" spans="2:3" x14ac:dyDescent="0.3">
      <c r="B11" t="s">
        <v>85</v>
      </c>
      <c r="C11" t="s">
        <v>206</v>
      </c>
    </row>
    <row r="12" spans="2:3" x14ac:dyDescent="0.3">
      <c r="B12" t="s">
        <v>86</v>
      </c>
      <c r="C12" t="s">
        <v>206</v>
      </c>
    </row>
    <row r="13" spans="2:3" x14ac:dyDescent="0.3">
      <c r="B13" t="s">
        <v>87</v>
      </c>
      <c r="C13" t="s">
        <v>206</v>
      </c>
    </row>
    <row r="14" spans="2:3" x14ac:dyDescent="0.3">
      <c r="B14" t="s">
        <v>88</v>
      </c>
      <c r="C14" t="s">
        <v>194</v>
      </c>
    </row>
    <row r="15" spans="2:3" x14ac:dyDescent="0.3">
      <c r="B15" t="s">
        <v>89</v>
      </c>
      <c r="C15" t="s">
        <v>194</v>
      </c>
    </row>
    <row r="16" spans="2:3" x14ac:dyDescent="0.3">
      <c r="B16" t="s">
        <v>90</v>
      </c>
      <c r="C16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7"/>
  <sheetViews>
    <sheetView workbookViewId="0">
      <selection activeCell="C8" sqref="C8"/>
    </sheetView>
  </sheetViews>
  <sheetFormatPr defaultRowHeight="14.4" x14ac:dyDescent="0.3"/>
  <cols>
    <col min="2" max="2" width="19.44140625" customWidth="1"/>
  </cols>
  <sheetData>
    <row r="2" spans="2:4" x14ac:dyDescent="0.3">
      <c r="B2" t="s">
        <v>4</v>
      </c>
      <c r="C2" t="s">
        <v>27</v>
      </c>
      <c r="D2" t="s">
        <v>28</v>
      </c>
    </row>
    <row r="3" spans="2:4" x14ac:dyDescent="0.3">
      <c r="B3" t="s">
        <v>32</v>
      </c>
      <c r="C3">
        <v>25</v>
      </c>
      <c r="D3" t="s">
        <v>207</v>
      </c>
    </row>
    <row r="4" spans="2:4" x14ac:dyDescent="0.3">
      <c r="B4" t="s">
        <v>33</v>
      </c>
      <c r="C4">
        <v>25</v>
      </c>
      <c r="D4" t="s">
        <v>207</v>
      </c>
    </row>
    <row r="5" spans="2:4" x14ac:dyDescent="0.3">
      <c r="B5" t="s">
        <v>110</v>
      </c>
      <c r="C5">
        <v>5</v>
      </c>
      <c r="D5" t="s">
        <v>208</v>
      </c>
    </row>
    <row r="6" spans="2:4" x14ac:dyDescent="0.3">
      <c r="B6" t="s">
        <v>490</v>
      </c>
      <c r="C6">
        <v>50</v>
      </c>
    </row>
    <row r="7" spans="2:4" x14ac:dyDescent="0.3">
      <c r="B7" t="s">
        <v>491</v>
      </c>
      <c r="C7">
        <v>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C22"/>
  <sheetViews>
    <sheetView workbookViewId="0">
      <selection activeCell="B23" sqref="B23"/>
    </sheetView>
  </sheetViews>
  <sheetFormatPr defaultRowHeight="14.4" x14ac:dyDescent="0.3"/>
  <cols>
    <col min="2" max="2" width="21.88671875" bestFit="1" customWidth="1"/>
  </cols>
  <sheetData>
    <row r="2" spans="2:3" x14ac:dyDescent="0.3">
      <c r="B2" t="s">
        <v>8</v>
      </c>
    </row>
    <row r="3" spans="2:3" x14ac:dyDescent="0.3">
      <c r="B3" t="s">
        <v>145</v>
      </c>
      <c r="C3" t="s">
        <v>209</v>
      </c>
    </row>
    <row r="4" spans="2:3" x14ac:dyDescent="0.3">
      <c r="B4" t="s">
        <v>144</v>
      </c>
      <c r="C4" t="s">
        <v>210</v>
      </c>
    </row>
    <row r="5" spans="2:3" x14ac:dyDescent="0.3">
      <c r="B5" t="s">
        <v>152</v>
      </c>
      <c r="C5" t="s">
        <v>200</v>
      </c>
    </row>
    <row r="6" spans="2:3" x14ac:dyDescent="0.3">
      <c r="B6" t="s">
        <v>153</v>
      </c>
      <c r="C6" t="s">
        <v>200</v>
      </c>
    </row>
    <row r="7" spans="2:3" x14ac:dyDescent="0.3">
      <c r="B7" t="s">
        <v>37</v>
      </c>
      <c r="C7" t="s">
        <v>200</v>
      </c>
    </row>
    <row r="8" spans="2:3" x14ac:dyDescent="0.3">
      <c r="B8" t="s">
        <v>36</v>
      </c>
      <c r="C8" t="s">
        <v>200</v>
      </c>
    </row>
    <row r="9" spans="2:3" x14ac:dyDescent="0.3">
      <c r="B9" t="s">
        <v>243</v>
      </c>
      <c r="C9" t="s">
        <v>211</v>
      </c>
    </row>
    <row r="10" spans="2:3" x14ac:dyDescent="0.3">
      <c r="B10" t="s">
        <v>244</v>
      </c>
      <c r="C10" t="s">
        <v>211</v>
      </c>
    </row>
    <row r="11" spans="2:3" x14ac:dyDescent="0.3">
      <c r="B11" t="s">
        <v>247</v>
      </c>
      <c r="C11" t="s">
        <v>211</v>
      </c>
    </row>
    <row r="12" spans="2:3" x14ac:dyDescent="0.3">
      <c r="B12" t="s">
        <v>242</v>
      </c>
      <c r="C12" t="s">
        <v>211</v>
      </c>
    </row>
    <row r="13" spans="2:3" x14ac:dyDescent="0.3">
      <c r="B13" t="s">
        <v>245</v>
      </c>
      <c r="C13" t="s">
        <v>211</v>
      </c>
    </row>
    <row r="14" spans="2:3" x14ac:dyDescent="0.3">
      <c r="B14" t="s">
        <v>246</v>
      </c>
      <c r="C14" t="s">
        <v>211</v>
      </c>
    </row>
    <row r="15" spans="2:3" x14ac:dyDescent="0.3">
      <c r="B15" t="s">
        <v>241</v>
      </c>
      <c r="C15" t="s">
        <v>211</v>
      </c>
    </row>
    <row r="16" spans="2:3" x14ac:dyDescent="0.3">
      <c r="B16" t="s">
        <v>248</v>
      </c>
      <c r="C16" t="s">
        <v>211</v>
      </c>
    </row>
    <row r="17" spans="2:3" x14ac:dyDescent="0.3">
      <c r="B17" t="s">
        <v>249</v>
      </c>
      <c r="C17" t="s">
        <v>211</v>
      </c>
    </row>
    <row r="18" spans="2:3" x14ac:dyDescent="0.3">
      <c r="B18" t="s">
        <v>250</v>
      </c>
      <c r="C18" t="s">
        <v>211</v>
      </c>
    </row>
    <row r="19" spans="2:3" x14ac:dyDescent="0.3">
      <c r="B19" t="s">
        <v>251</v>
      </c>
      <c r="C19" t="s">
        <v>211</v>
      </c>
    </row>
    <row r="20" spans="2:3" x14ac:dyDescent="0.3">
      <c r="B20" t="s">
        <v>252</v>
      </c>
      <c r="C20" t="s">
        <v>211</v>
      </c>
    </row>
    <row r="21" spans="2:3" x14ac:dyDescent="0.3">
      <c r="B21" t="s">
        <v>253</v>
      </c>
      <c r="C21" t="s">
        <v>211</v>
      </c>
    </row>
    <row r="22" spans="2:3" x14ac:dyDescent="0.3">
      <c r="B22" t="s">
        <v>254</v>
      </c>
      <c r="C22" t="s">
        <v>211</v>
      </c>
    </row>
  </sheetData>
  <sortState xmlns:xlrd2="http://schemas.microsoft.com/office/spreadsheetml/2017/richdata2" ref="B9:B15">
    <sortCondition ref="B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C24"/>
  <sheetViews>
    <sheetView topLeftCell="A2" workbookViewId="0">
      <selection activeCell="B25" sqref="B25"/>
    </sheetView>
  </sheetViews>
  <sheetFormatPr defaultRowHeight="14.4" x14ac:dyDescent="0.3"/>
  <cols>
    <col min="2" max="2" width="33.5546875" bestFit="1" customWidth="1"/>
  </cols>
  <sheetData>
    <row r="3" spans="2:3" x14ac:dyDescent="0.3">
      <c r="B3" t="s">
        <v>9</v>
      </c>
    </row>
    <row r="4" spans="2:3" x14ac:dyDescent="0.3">
      <c r="B4" t="s">
        <v>38</v>
      </c>
      <c r="C4" t="s">
        <v>201</v>
      </c>
    </row>
    <row r="5" spans="2:3" x14ac:dyDescent="0.3">
      <c r="B5" t="s">
        <v>130</v>
      </c>
      <c r="C5" t="s">
        <v>201</v>
      </c>
    </row>
    <row r="6" spans="2:3" x14ac:dyDescent="0.3">
      <c r="B6" t="s">
        <v>150</v>
      </c>
      <c r="C6" t="s">
        <v>171</v>
      </c>
    </row>
    <row r="7" spans="2:3" x14ac:dyDescent="0.3">
      <c r="B7" t="s">
        <v>151</v>
      </c>
      <c r="C7" t="s">
        <v>171</v>
      </c>
    </row>
    <row r="8" spans="2:3" x14ac:dyDescent="0.3">
      <c r="B8" t="s">
        <v>128</v>
      </c>
      <c r="C8" t="s">
        <v>171</v>
      </c>
    </row>
    <row r="9" spans="2:3" x14ac:dyDescent="0.3">
      <c r="B9" t="s">
        <v>120</v>
      </c>
      <c r="C9" t="s">
        <v>171</v>
      </c>
    </row>
    <row r="10" spans="2:3" x14ac:dyDescent="0.3">
      <c r="B10" t="s">
        <v>129</v>
      </c>
      <c r="C10" t="s">
        <v>171</v>
      </c>
    </row>
    <row r="11" spans="2:3" x14ac:dyDescent="0.3">
      <c r="B11" t="s">
        <v>233</v>
      </c>
      <c r="C11" t="s">
        <v>170</v>
      </c>
    </row>
    <row r="12" spans="2:3" x14ac:dyDescent="0.3">
      <c r="B12" t="s">
        <v>228</v>
      </c>
      <c r="C12" t="s">
        <v>171</v>
      </c>
    </row>
    <row r="13" spans="2:3" x14ac:dyDescent="0.3">
      <c r="B13" t="s">
        <v>227</v>
      </c>
      <c r="C13" t="s">
        <v>171</v>
      </c>
    </row>
    <row r="14" spans="2:3" x14ac:dyDescent="0.3">
      <c r="B14" t="s">
        <v>229</v>
      </c>
      <c r="C14" t="s">
        <v>170</v>
      </c>
    </row>
    <row r="15" spans="2:3" x14ac:dyDescent="0.3">
      <c r="B15" t="s">
        <v>127</v>
      </c>
      <c r="C15" t="s">
        <v>170</v>
      </c>
    </row>
    <row r="16" spans="2:3" x14ac:dyDescent="0.3">
      <c r="B16" t="s">
        <v>232</v>
      </c>
      <c r="C16" t="s">
        <v>170</v>
      </c>
    </row>
    <row r="17" spans="2:3" x14ac:dyDescent="0.3">
      <c r="B17" t="s">
        <v>231</v>
      </c>
      <c r="C17" t="s">
        <v>170</v>
      </c>
    </row>
    <row r="18" spans="2:3" x14ac:dyDescent="0.3">
      <c r="B18" t="s">
        <v>230</v>
      </c>
      <c r="C18" t="s">
        <v>170</v>
      </c>
    </row>
    <row r="19" spans="2:3" x14ac:dyDescent="0.3">
      <c r="B19" t="s">
        <v>132</v>
      </c>
      <c r="C19" t="s">
        <v>170</v>
      </c>
    </row>
    <row r="20" spans="2:3" x14ac:dyDescent="0.3">
      <c r="B20" t="s">
        <v>125</v>
      </c>
      <c r="C20" t="s">
        <v>170</v>
      </c>
    </row>
    <row r="21" spans="2:3" x14ac:dyDescent="0.3">
      <c r="B21" t="s">
        <v>126</v>
      </c>
      <c r="C21" t="s">
        <v>170</v>
      </c>
    </row>
    <row r="22" spans="2:3" x14ac:dyDescent="0.3">
      <c r="B22" t="s">
        <v>239</v>
      </c>
      <c r="C22" t="s">
        <v>170</v>
      </c>
    </row>
    <row r="23" spans="2:3" x14ac:dyDescent="0.3">
      <c r="B23" t="s">
        <v>121</v>
      </c>
      <c r="C23" t="s">
        <v>171</v>
      </c>
    </row>
    <row r="24" spans="2:3" x14ac:dyDescent="0.3">
      <c r="B24" t="s">
        <v>459</v>
      </c>
      <c r="C24" t="s">
        <v>170</v>
      </c>
    </row>
  </sheetData>
  <sortState xmlns:xlrd2="http://schemas.microsoft.com/office/spreadsheetml/2017/richdata2" ref="B4:C23">
    <sortCondition ref="B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C9"/>
  <sheetViews>
    <sheetView workbookViewId="0">
      <selection activeCell="B4" sqref="B4:C9"/>
    </sheetView>
  </sheetViews>
  <sheetFormatPr defaultRowHeight="14.4" x14ac:dyDescent="0.3"/>
  <cols>
    <col min="2" max="2" width="20.88671875" bestFit="1" customWidth="1"/>
  </cols>
  <sheetData>
    <row r="3" spans="2:3" x14ac:dyDescent="0.3">
      <c r="B3" t="s">
        <v>10</v>
      </c>
    </row>
    <row r="4" spans="2:3" x14ac:dyDescent="0.3">
      <c r="B4" t="s">
        <v>38</v>
      </c>
      <c r="C4" t="s">
        <v>201</v>
      </c>
    </row>
    <row r="5" spans="2:3" x14ac:dyDescent="0.3">
      <c r="B5" t="s">
        <v>130</v>
      </c>
      <c r="C5" t="s">
        <v>201</v>
      </c>
    </row>
    <row r="6" spans="2:3" x14ac:dyDescent="0.3">
      <c r="B6" t="s">
        <v>146</v>
      </c>
      <c r="C6" t="s">
        <v>212</v>
      </c>
    </row>
    <row r="7" spans="2:3" x14ac:dyDescent="0.3">
      <c r="B7" t="s">
        <v>147</v>
      </c>
      <c r="C7" t="s">
        <v>213</v>
      </c>
    </row>
    <row r="8" spans="2:3" x14ac:dyDescent="0.3">
      <c r="B8" t="s">
        <v>148</v>
      </c>
      <c r="C8" t="s">
        <v>213</v>
      </c>
    </row>
    <row r="9" spans="2:3" x14ac:dyDescent="0.3">
      <c r="B9" t="s">
        <v>149</v>
      </c>
      <c r="C9" t="s">
        <v>149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C22"/>
  <sheetViews>
    <sheetView workbookViewId="0">
      <selection activeCell="I23" sqref="I23"/>
    </sheetView>
  </sheetViews>
  <sheetFormatPr defaultRowHeight="14.4" x14ac:dyDescent="0.3"/>
  <cols>
    <col min="2" max="2" width="17.44140625" customWidth="1"/>
  </cols>
  <sheetData>
    <row r="3" spans="2:3" x14ac:dyDescent="0.3">
      <c r="B3" t="s">
        <v>39</v>
      </c>
    </row>
    <row r="4" spans="2:3" x14ac:dyDescent="0.3">
      <c r="B4" t="s">
        <v>91</v>
      </c>
      <c r="C4" t="s">
        <v>214</v>
      </c>
    </row>
    <row r="5" spans="2:3" x14ac:dyDescent="0.3">
      <c r="B5" t="s">
        <v>49</v>
      </c>
      <c r="C5" t="s">
        <v>215</v>
      </c>
    </row>
    <row r="6" spans="2:3" x14ac:dyDescent="0.3">
      <c r="B6" t="s">
        <v>50</v>
      </c>
      <c r="C6" t="s">
        <v>216</v>
      </c>
    </row>
    <row r="7" spans="2:3" x14ac:dyDescent="0.3">
      <c r="B7" t="s">
        <v>137</v>
      </c>
      <c r="C7" t="s">
        <v>215</v>
      </c>
    </row>
    <row r="8" spans="2:3" x14ac:dyDescent="0.3">
      <c r="B8" t="s">
        <v>46</v>
      </c>
      <c r="C8" t="s">
        <v>217</v>
      </c>
    </row>
    <row r="9" spans="2:3" x14ac:dyDescent="0.3">
      <c r="B9" t="s">
        <v>53</v>
      </c>
      <c r="C9" t="s">
        <v>218</v>
      </c>
    </row>
    <row r="10" spans="2:3" x14ac:dyDescent="0.3">
      <c r="B10" t="s">
        <v>54</v>
      </c>
      <c r="C10" t="s">
        <v>219</v>
      </c>
    </row>
    <row r="11" spans="2:3" x14ac:dyDescent="0.3">
      <c r="B11" t="s">
        <v>52</v>
      </c>
      <c r="C11" t="s">
        <v>217</v>
      </c>
    </row>
    <row r="12" spans="2:3" x14ac:dyDescent="0.3">
      <c r="B12" t="s">
        <v>44</v>
      </c>
      <c r="C12" t="s">
        <v>217</v>
      </c>
    </row>
    <row r="13" spans="2:3" x14ac:dyDescent="0.3">
      <c r="B13" t="s">
        <v>45</v>
      </c>
      <c r="C13" t="s">
        <v>220</v>
      </c>
    </row>
    <row r="14" spans="2:3" x14ac:dyDescent="0.3">
      <c r="B14" t="s">
        <v>41</v>
      </c>
      <c r="C14" t="s">
        <v>220</v>
      </c>
    </row>
    <row r="15" spans="2:3" x14ac:dyDescent="0.3">
      <c r="B15" t="s">
        <v>40</v>
      </c>
      <c r="C15" t="s">
        <v>220</v>
      </c>
    </row>
    <row r="16" spans="2:3" x14ac:dyDescent="0.3">
      <c r="B16" t="s">
        <v>51</v>
      </c>
      <c r="C16" t="s">
        <v>217</v>
      </c>
    </row>
    <row r="17" spans="2:3" x14ac:dyDescent="0.3">
      <c r="B17" t="s">
        <v>42</v>
      </c>
      <c r="C17" t="s">
        <v>217</v>
      </c>
    </row>
    <row r="18" spans="2:3" x14ac:dyDescent="0.3">
      <c r="B18" t="s">
        <v>43</v>
      </c>
      <c r="C18" t="s">
        <v>220</v>
      </c>
    </row>
    <row r="19" spans="2:3" x14ac:dyDescent="0.3">
      <c r="B19" t="s">
        <v>55</v>
      </c>
      <c r="C19" t="s">
        <v>221</v>
      </c>
    </row>
    <row r="20" spans="2:3" x14ac:dyDescent="0.3">
      <c r="B20" t="s">
        <v>48</v>
      </c>
      <c r="C20" t="s">
        <v>222</v>
      </c>
    </row>
    <row r="21" spans="2:3" x14ac:dyDescent="0.3">
      <c r="B21" t="s">
        <v>47</v>
      </c>
      <c r="C21" t="s">
        <v>222</v>
      </c>
    </row>
    <row r="22" spans="2:3" x14ac:dyDescent="0.3">
      <c r="B22" t="s">
        <v>336</v>
      </c>
      <c r="C22" t="s">
        <v>337</v>
      </c>
    </row>
  </sheetData>
  <sortState xmlns:xlrd2="http://schemas.microsoft.com/office/spreadsheetml/2017/richdata2" ref="B4:B21">
    <sortCondition ref="B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C5"/>
  <sheetViews>
    <sheetView workbookViewId="0">
      <selection activeCell="B4" sqref="B4:C5"/>
    </sheetView>
  </sheetViews>
  <sheetFormatPr defaultRowHeight="14.4" x14ac:dyDescent="0.3"/>
  <sheetData>
    <row r="3" spans="2:3" x14ac:dyDescent="0.3">
      <c r="B3" t="s">
        <v>6</v>
      </c>
    </row>
    <row r="4" spans="2:3" x14ac:dyDescent="0.3">
      <c r="B4" t="s">
        <v>56</v>
      </c>
      <c r="C4" t="s">
        <v>56</v>
      </c>
    </row>
    <row r="5" spans="2:3" x14ac:dyDescent="0.3">
      <c r="B5" t="s">
        <v>57</v>
      </c>
      <c r="C5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C26"/>
  <sheetViews>
    <sheetView topLeftCell="A4" workbookViewId="0">
      <selection activeCell="B5" sqref="B5:C26"/>
    </sheetView>
  </sheetViews>
  <sheetFormatPr defaultRowHeight="14.4" x14ac:dyDescent="0.3"/>
  <cols>
    <col min="2" max="2" width="23.44140625" customWidth="1"/>
  </cols>
  <sheetData>
    <row r="3" spans="2:3" x14ac:dyDescent="0.3">
      <c r="B3" t="s">
        <v>5</v>
      </c>
    </row>
    <row r="4" spans="2:3" x14ac:dyDescent="0.3">
      <c r="B4" t="s">
        <v>61</v>
      </c>
    </row>
    <row r="5" spans="2:3" x14ac:dyDescent="0.3">
      <c r="B5" t="s">
        <v>62</v>
      </c>
      <c r="C5" t="s">
        <v>62</v>
      </c>
    </row>
    <row r="6" spans="2:3" x14ac:dyDescent="0.3">
      <c r="B6" t="s">
        <v>60</v>
      </c>
      <c r="C6" t="s">
        <v>223</v>
      </c>
    </row>
    <row r="7" spans="2:3" x14ac:dyDescent="0.3">
      <c r="B7" t="s">
        <v>65</v>
      </c>
      <c r="C7" t="s">
        <v>199</v>
      </c>
    </row>
    <row r="8" spans="2:3" x14ac:dyDescent="0.3">
      <c r="B8" t="s">
        <v>67</v>
      </c>
      <c r="C8" t="s">
        <v>199</v>
      </c>
    </row>
    <row r="9" spans="2:3" x14ac:dyDescent="0.3">
      <c r="B9" t="s">
        <v>68</v>
      </c>
      <c r="C9" t="s">
        <v>199</v>
      </c>
    </row>
    <row r="10" spans="2:3" x14ac:dyDescent="0.3">
      <c r="B10" t="s">
        <v>69</v>
      </c>
      <c r="C10" t="s">
        <v>199</v>
      </c>
    </row>
    <row r="11" spans="2:3" x14ac:dyDescent="0.3">
      <c r="B11" t="s">
        <v>64</v>
      </c>
      <c r="C11" t="s">
        <v>64</v>
      </c>
    </row>
    <row r="12" spans="2:3" x14ac:dyDescent="0.3">
      <c r="B12" t="s">
        <v>63</v>
      </c>
      <c r="C12" t="s">
        <v>197</v>
      </c>
    </row>
    <row r="13" spans="2:3" x14ac:dyDescent="0.3">
      <c r="B13" t="s">
        <v>66</v>
      </c>
      <c r="C13" t="s">
        <v>66</v>
      </c>
    </row>
    <row r="14" spans="2:3" x14ac:dyDescent="0.3">
      <c r="B14" t="s">
        <v>138</v>
      </c>
      <c r="C14" t="s">
        <v>197</v>
      </c>
    </row>
    <row r="15" spans="2:3" x14ac:dyDescent="0.3">
      <c r="B15" t="s">
        <v>136</v>
      </c>
      <c r="C15" t="s">
        <v>197</v>
      </c>
    </row>
    <row r="16" spans="2:3" x14ac:dyDescent="0.3">
      <c r="B16" t="s">
        <v>135</v>
      </c>
      <c r="C16" t="s">
        <v>197</v>
      </c>
    </row>
    <row r="17" spans="2:3" x14ac:dyDescent="0.3">
      <c r="B17" t="s">
        <v>133</v>
      </c>
      <c r="C17" t="s">
        <v>197</v>
      </c>
    </row>
    <row r="18" spans="2:3" x14ac:dyDescent="0.3">
      <c r="B18" t="s">
        <v>134</v>
      </c>
      <c r="C18" t="s">
        <v>197</v>
      </c>
    </row>
    <row r="19" spans="2:3" x14ac:dyDescent="0.3">
      <c r="B19" t="s">
        <v>58</v>
      </c>
      <c r="C19" t="s">
        <v>197</v>
      </c>
    </row>
    <row r="20" spans="2:3" x14ac:dyDescent="0.3">
      <c r="B20" t="s">
        <v>139</v>
      </c>
      <c r="C20" t="s">
        <v>197</v>
      </c>
    </row>
    <row r="21" spans="2:3" x14ac:dyDescent="0.3">
      <c r="B21" t="s">
        <v>59</v>
      </c>
      <c r="C21" t="s">
        <v>197</v>
      </c>
    </row>
    <row r="22" spans="2:3" x14ac:dyDescent="0.3">
      <c r="B22" t="s">
        <v>140</v>
      </c>
      <c r="C22" t="s">
        <v>224</v>
      </c>
    </row>
    <row r="23" spans="2:3" x14ac:dyDescent="0.3">
      <c r="B23" t="s">
        <v>141</v>
      </c>
      <c r="C23" t="s">
        <v>224</v>
      </c>
    </row>
    <row r="24" spans="2:3" x14ac:dyDescent="0.3">
      <c r="B24" t="s">
        <v>154</v>
      </c>
      <c r="C24" t="s">
        <v>197</v>
      </c>
    </row>
    <row r="25" spans="2:3" x14ac:dyDescent="0.3">
      <c r="B25" t="s">
        <v>164</v>
      </c>
      <c r="C25" t="s">
        <v>197</v>
      </c>
    </row>
    <row r="26" spans="2:3" x14ac:dyDescent="0.3">
      <c r="B26" t="s">
        <v>165</v>
      </c>
      <c r="C26" t="s">
        <v>197</v>
      </c>
    </row>
  </sheetData>
  <sortState xmlns:xlrd2="http://schemas.microsoft.com/office/spreadsheetml/2017/richdata2" ref="B4:B17">
    <sortCondition ref="B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7"/>
  <sheetViews>
    <sheetView topLeftCell="A2" workbookViewId="0">
      <pane ySplit="1" topLeftCell="A3" activePane="bottomLeft" state="frozen"/>
      <selection activeCell="A2" sqref="A2"/>
      <selection pane="bottomLeft" activeCell="J13" sqref="J13"/>
    </sheetView>
  </sheetViews>
  <sheetFormatPr defaultRowHeight="14.4" x14ac:dyDescent="0.3"/>
  <cols>
    <col min="3" max="7" width="9.109375" style="9"/>
  </cols>
  <sheetData>
    <row r="1" spans="1:17" x14ac:dyDescent="0.3">
      <c r="H1">
        <v>1</v>
      </c>
      <c r="I1">
        <v>2</v>
      </c>
      <c r="J1">
        <v>3</v>
      </c>
      <c r="K1">
        <v>4</v>
      </c>
      <c r="L1">
        <v>5</v>
      </c>
      <c r="M1">
        <v>6</v>
      </c>
      <c r="N1">
        <v>7</v>
      </c>
      <c r="O1">
        <v>8</v>
      </c>
      <c r="P1">
        <v>9</v>
      </c>
      <c r="Q1">
        <v>10</v>
      </c>
    </row>
    <row r="2" spans="1:17" ht="15" thickBot="1" x14ac:dyDescent="0.35">
      <c r="D2" s="9" t="s">
        <v>559</v>
      </c>
      <c r="E2" s="9" t="s">
        <v>560</v>
      </c>
      <c r="F2" s="9" t="s">
        <v>561</v>
      </c>
      <c r="G2" s="9" t="s">
        <v>562</v>
      </c>
      <c r="H2">
        <v>2014</v>
      </c>
      <c r="I2">
        <v>2013</v>
      </c>
      <c r="J2">
        <v>2012</v>
      </c>
      <c r="K2">
        <v>2011</v>
      </c>
      <c r="L2">
        <v>2010</v>
      </c>
      <c r="M2">
        <v>2009</v>
      </c>
      <c r="N2">
        <v>2008</v>
      </c>
      <c r="O2">
        <v>2007</v>
      </c>
      <c r="P2">
        <v>2006</v>
      </c>
      <c r="Q2">
        <v>2005</v>
      </c>
    </row>
    <row r="3" spans="1:17" x14ac:dyDescent="0.3">
      <c r="B3" s="54" t="s">
        <v>256</v>
      </c>
      <c r="C3" s="55" t="s">
        <v>550</v>
      </c>
      <c r="D3" s="55">
        <v>24</v>
      </c>
      <c r="E3" s="55">
        <v>6</v>
      </c>
      <c r="F3" s="55">
        <v>1</v>
      </c>
      <c r="G3" s="55"/>
      <c r="H3" s="56">
        <v>42</v>
      </c>
      <c r="I3" s="56">
        <v>49</v>
      </c>
      <c r="J3" s="56">
        <v>47</v>
      </c>
      <c r="K3" s="56">
        <v>0</v>
      </c>
      <c r="L3" s="56">
        <v>0</v>
      </c>
      <c r="M3" s="56">
        <v>0</v>
      </c>
      <c r="N3" s="56">
        <v>12</v>
      </c>
      <c r="O3" s="56">
        <v>16</v>
      </c>
      <c r="P3" s="56">
        <v>28</v>
      </c>
      <c r="Q3" s="57">
        <v>20</v>
      </c>
    </row>
    <row r="4" spans="1:17" x14ac:dyDescent="0.3">
      <c r="A4">
        <v>7</v>
      </c>
      <c r="B4" s="58">
        <f>A4*25</f>
        <v>175</v>
      </c>
      <c r="C4" s="59">
        <v>1</v>
      </c>
      <c r="D4" s="59">
        <v>24</v>
      </c>
      <c r="E4" s="59"/>
      <c r="F4" s="59"/>
      <c r="G4" s="59"/>
      <c r="H4" s="17">
        <v>21</v>
      </c>
      <c r="I4" s="17">
        <v>30</v>
      </c>
      <c r="J4" s="17">
        <v>30</v>
      </c>
      <c r="K4" s="17">
        <v>0</v>
      </c>
      <c r="L4" s="17">
        <v>0</v>
      </c>
      <c r="M4" s="17">
        <v>0</v>
      </c>
      <c r="N4" s="17">
        <v>16</v>
      </c>
      <c r="O4" s="17">
        <v>21</v>
      </c>
      <c r="P4" s="17">
        <v>19</v>
      </c>
      <c r="Q4" s="60">
        <v>17</v>
      </c>
    </row>
    <row r="5" spans="1:17" x14ac:dyDescent="0.3">
      <c r="B5" s="58"/>
      <c r="C5" s="59">
        <v>2</v>
      </c>
      <c r="D5" s="59">
        <v>24</v>
      </c>
      <c r="E5" s="59"/>
      <c r="F5" s="59"/>
      <c r="G5" s="59"/>
      <c r="H5" s="17">
        <v>33</v>
      </c>
      <c r="I5" s="17">
        <v>29</v>
      </c>
      <c r="J5" s="17">
        <v>33</v>
      </c>
      <c r="K5" s="17">
        <v>0</v>
      </c>
      <c r="L5" s="17">
        <v>0</v>
      </c>
      <c r="M5" s="17">
        <v>0</v>
      </c>
      <c r="N5" s="17">
        <v>21</v>
      </c>
      <c r="O5" s="17">
        <v>15</v>
      </c>
      <c r="P5" s="17">
        <v>24</v>
      </c>
      <c r="Q5" s="60">
        <v>20</v>
      </c>
    </row>
    <row r="6" spans="1:17" x14ac:dyDescent="0.3">
      <c r="B6" s="58"/>
      <c r="C6" s="59">
        <v>3</v>
      </c>
      <c r="D6" s="59">
        <v>24</v>
      </c>
      <c r="E6" s="59"/>
      <c r="F6" s="59"/>
      <c r="G6" s="59"/>
      <c r="H6" s="17">
        <v>31</v>
      </c>
      <c r="I6" s="17">
        <v>35</v>
      </c>
      <c r="J6" s="17">
        <v>28</v>
      </c>
      <c r="K6" s="17">
        <v>0</v>
      </c>
      <c r="L6" s="17">
        <v>0</v>
      </c>
      <c r="M6" s="17">
        <v>0</v>
      </c>
      <c r="N6" s="17">
        <v>16</v>
      </c>
      <c r="O6" s="17">
        <v>21</v>
      </c>
      <c r="P6" s="17">
        <v>21</v>
      </c>
      <c r="Q6" s="60">
        <v>28</v>
      </c>
    </row>
    <row r="7" spans="1:17" x14ac:dyDescent="0.3">
      <c r="B7" s="58"/>
      <c r="C7" s="59">
        <v>4</v>
      </c>
      <c r="D7" s="59">
        <v>30</v>
      </c>
      <c r="E7" s="59">
        <v>3</v>
      </c>
      <c r="F7" s="59"/>
      <c r="G7" s="59"/>
      <c r="H7" s="17">
        <v>35</v>
      </c>
      <c r="I7" s="17">
        <v>29</v>
      </c>
      <c r="J7" s="17">
        <v>28</v>
      </c>
      <c r="K7" s="17">
        <v>25</v>
      </c>
      <c r="L7" s="17">
        <v>29</v>
      </c>
      <c r="M7" s="17">
        <v>26</v>
      </c>
      <c r="N7" s="17">
        <v>20</v>
      </c>
      <c r="O7" s="17">
        <v>18</v>
      </c>
      <c r="P7" s="17">
        <v>29</v>
      </c>
      <c r="Q7" s="60">
        <v>25</v>
      </c>
    </row>
    <row r="8" spans="1:17" x14ac:dyDescent="0.3">
      <c r="B8" s="58"/>
      <c r="C8" s="59">
        <v>5</v>
      </c>
      <c r="D8" s="59">
        <v>30</v>
      </c>
      <c r="E8" s="59"/>
      <c r="F8" s="59"/>
      <c r="G8" s="59"/>
      <c r="H8" s="17">
        <v>24</v>
      </c>
      <c r="I8" s="17">
        <v>27</v>
      </c>
      <c r="J8" s="17">
        <v>25</v>
      </c>
      <c r="K8" s="17">
        <v>26</v>
      </c>
      <c r="L8" s="17">
        <v>25</v>
      </c>
      <c r="M8" s="17">
        <v>32</v>
      </c>
      <c r="N8" s="17">
        <v>15</v>
      </c>
      <c r="O8" s="17">
        <v>30</v>
      </c>
      <c r="P8" s="17">
        <v>25</v>
      </c>
      <c r="Q8" s="60">
        <v>16</v>
      </c>
    </row>
    <row r="9" spans="1:17" x14ac:dyDescent="0.3">
      <c r="B9" s="58"/>
      <c r="C9" s="59">
        <v>6</v>
      </c>
      <c r="D9" s="59">
        <v>30</v>
      </c>
      <c r="E9" s="59"/>
      <c r="F9" s="59"/>
      <c r="G9" s="59"/>
      <c r="H9" s="17"/>
      <c r="I9" s="17"/>
      <c r="J9" s="17">
        <v>0</v>
      </c>
      <c r="K9" s="17">
        <v>22</v>
      </c>
      <c r="L9" s="17">
        <v>25</v>
      </c>
      <c r="M9" s="17">
        <v>27</v>
      </c>
      <c r="N9" s="17">
        <v>29</v>
      </c>
      <c r="O9" s="17">
        <v>23</v>
      </c>
      <c r="P9" s="17">
        <v>17</v>
      </c>
      <c r="Q9" s="60">
        <v>25</v>
      </c>
    </row>
    <row r="10" spans="1:17" x14ac:dyDescent="0.3">
      <c r="A10">
        <v>0</v>
      </c>
      <c r="B10" s="58">
        <f>A10*27</f>
        <v>0</v>
      </c>
      <c r="C10" s="59">
        <v>7</v>
      </c>
      <c r="D10" s="59">
        <v>35</v>
      </c>
      <c r="E10" s="59"/>
      <c r="F10" s="59"/>
      <c r="G10" s="59"/>
      <c r="H10" s="17"/>
      <c r="I10" s="17"/>
      <c r="J10" s="17">
        <v>2</v>
      </c>
      <c r="K10" s="17">
        <v>20</v>
      </c>
      <c r="L10" s="17">
        <v>16</v>
      </c>
      <c r="M10" s="17">
        <v>29</v>
      </c>
      <c r="N10" s="17"/>
      <c r="O10" s="17"/>
      <c r="P10" s="17"/>
      <c r="Q10" s="60"/>
    </row>
    <row r="11" spans="1:17" x14ac:dyDescent="0.3">
      <c r="B11" s="58"/>
      <c r="C11" s="59">
        <v>8</v>
      </c>
      <c r="D11" s="59">
        <v>35</v>
      </c>
      <c r="E11" s="59"/>
      <c r="F11" s="59"/>
      <c r="G11" s="59"/>
      <c r="H11" s="17"/>
      <c r="I11" s="17"/>
      <c r="J11" s="17">
        <v>3</v>
      </c>
      <c r="K11" s="17">
        <v>18</v>
      </c>
      <c r="L11" s="17">
        <v>29</v>
      </c>
      <c r="M11" s="17">
        <v>0</v>
      </c>
      <c r="N11" s="17"/>
      <c r="O11" s="17"/>
      <c r="P11" s="17"/>
      <c r="Q11" s="60"/>
    </row>
    <row r="12" spans="1:17" x14ac:dyDescent="0.3">
      <c r="B12" s="58"/>
      <c r="C12" s="59">
        <v>9</v>
      </c>
      <c r="D12" s="59">
        <v>35</v>
      </c>
      <c r="E12" s="59"/>
      <c r="F12" s="59"/>
      <c r="G12" s="59"/>
      <c r="H12" s="17"/>
      <c r="I12" s="17"/>
      <c r="J12" s="17"/>
      <c r="K12" s="17"/>
      <c r="L12" s="17"/>
      <c r="M12" s="17"/>
      <c r="N12" s="17"/>
      <c r="O12" s="17"/>
      <c r="P12" s="17"/>
      <c r="Q12" s="60"/>
    </row>
    <row r="13" spans="1:17" x14ac:dyDescent="0.3">
      <c r="B13" s="58"/>
      <c r="C13" s="59">
        <v>10</v>
      </c>
      <c r="D13" s="59">
        <v>35</v>
      </c>
      <c r="E13" s="59"/>
      <c r="F13" s="59"/>
      <c r="G13" s="59"/>
      <c r="H13" s="17"/>
      <c r="I13" s="17"/>
      <c r="J13" s="17"/>
      <c r="K13" s="17"/>
      <c r="L13" s="17"/>
      <c r="M13" s="17"/>
      <c r="N13" s="17"/>
      <c r="O13" s="17"/>
      <c r="P13" s="17"/>
      <c r="Q13" s="60"/>
    </row>
    <row r="14" spans="1:17" x14ac:dyDescent="0.3">
      <c r="B14" s="58"/>
      <c r="C14" s="59">
        <v>11</v>
      </c>
      <c r="D14" s="59">
        <v>35</v>
      </c>
      <c r="E14" s="59"/>
      <c r="F14" s="59"/>
      <c r="G14" s="59"/>
      <c r="H14" s="17"/>
      <c r="I14" s="17"/>
      <c r="J14" s="17"/>
      <c r="K14" s="17"/>
      <c r="L14" s="17"/>
      <c r="M14" s="17"/>
      <c r="N14" s="17"/>
      <c r="O14" s="17"/>
      <c r="P14" s="17"/>
      <c r="Q14" s="60"/>
    </row>
    <row r="15" spans="1:17" x14ac:dyDescent="0.3">
      <c r="A15">
        <v>1</v>
      </c>
      <c r="B15" s="58">
        <f>A15*15</f>
        <v>15</v>
      </c>
      <c r="C15" s="59">
        <v>12</v>
      </c>
      <c r="D15" s="59">
        <v>35</v>
      </c>
      <c r="E15" s="59"/>
      <c r="F15" s="59"/>
      <c r="G15" s="59"/>
      <c r="H15" s="17"/>
      <c r="I15" s="17"/>
      <c r="J15" s="17"/>
      <c r="K15" s="17"/>
      <c r="L15" s="17"/>
      <c r="M15" s="17"/>
      <c r="N15" s="17"/>
      <c r="O15" s="17"/>
      <c r="P15" s="17"/>
      <c r="Q15" s="60"/>
    </row>
    <row r="16" spans="1:17" ht="15" thickBot="1" x14ac:dyDescent="0.35">
      <c r="A16">
        <f>SUM(B4:B15)</f>
        <v>190</v>
      </c>
      <c r="B16" s="61" t="s">
        <v>157</v>
      </c>
      <c r="C16" s="62"/>
      <c r="D16" s="62">
        <f>SUM(E16:F16)</f>
        <v>249</v>
      </c>
      <c r="E16" s="62">
        <f>E3*D3+E7*D7</f>
        <v>234</v>
      </c>
      <c r="F16" s="62">
        <f>F3*15</f>
        <v>15</v>
      </c>
      <c r="G16" s="62"/>
      <c r="H16" s="63">
        <f>SUM(H3:H15)</f>
        <v>186</v>
      </c>
      <c r="I16" s="63">
        <f t="shared" ref="I16:Q16" si="0">SUM(I3:I15)</f>
        <v>199</v>
      </c>
      <c r="J16" s="63">
        <f t="shared" si="0"/>
        <v>196</v>
      </c>
      <c r="K16" s="63">
        <f t="shared" si="0"/>
        <v>111</v>
      </c>
      <c r="L16" s="63">
        <f t="shared" si="0"/>
        <v>124</v>
      </c>
      <c r="M16" s="63">
        <f t="shared" si="0"/>
        <v>114</v>
      </c>
      <c r="N16" s="63">
        <f t="shared" si="0"/>
        <v>129</v>
      </c>
      <c r="O16" s="63">
        <f t="shared" si="0"/>
        <v>144</v>
      </c>
      <c r="P16" s="63">
        <f t="shared" si="0"/>
        <v>163</v>
      </c>
      <c r="Q16" s="64">
        <f t="shared" si="0"/>
        <v>151</v>
      </c>
    </row>
    <row r="17" spans="1:17" x14ac:dyDescent="0.3">
      <c r="B17" s="54" t="s">
        <v>262</v>
      </c>
      <c r="C17" s="55" t="s">
        <v>550</v>
      </c>
      <c r="D17" s="55">
        <v>24</v>
      </c>
      <c r="E17" s="55"/>
      <c r="F17" s="55"/>
      <c r="G17" s="55"/>
      <c r="H17" s="56"/>
      <c r="I17" s="56"/>
      <c r="J17" s="56"/>
      <c r="K17" s="56">
        <v>20</v>
      </c>
      <c r="L17" s="56">
        <v>30</v>
      </c>
      <c r="M17" s="56">
        <v>31</v>
      </c>
      <c r="N17" s="56">
        <v>22</v>
      </c>
      <c r="O17" s="56">
        <v>18</v>
      </c>
      <c r="P17" s="56">
        <v>23</v>
      </c>
      <c r="Q17" s="57">
        <v>14</v>
      </c>
    </row>
    <row r="18" spans="1:17" x14ac:dyDescent="0.3">
      <c r="A18">
        <v>1</v>
      </c>
      <c r="B18" s="58">
        <f>A18*25</f>
        <v>25</v>
      </c>
      <c r="C18" s="59">
        <v>1</v>
      </c>
      <c r="D18" s="59">
        <v>24</v>
      </c>
      <c r="E18" s="59"/>
      <c r="F18" s="59"/>
      <c r="G18" s="59"/>
      <c r="H18" s="17"/>
      <c r="I18" s="17"/>
      <c r="J18" s="17"/>
      <c r="K18" s="17">
        <v>23</v>
      </c>
      <c r="L18" s="17">
        <v>27</v>
      </c>
      <c r="M18" s="17">
        <v>27</v>
      </c>
      <c r="N18" s="17">
        <v>17</v>
      </c>
      <c r="O18" s="17">
        <v>23</v>
      </c>
      <c r="P18" s="17">
        <v>21</v>
      </c>
      <c r="Q18" s="60">
        <v>19</v>
      </c>
    </row>
    <row r="19" spans="1:17" x14ac:dyDescent="0.3">
      <c r="B19" s="58"/>
      <c r="C19" s="59">
        <v>2</v>
      </c>
      <c r="D19" s="59">
        <v>24</v>
      </c>
      <c r="E19" s="59"/>
      <c r="F19" s="59"/>
      <c r="G19" s="59"/>
      <c r="H19" s="17"/>
      <c r="I19" s="17"/>
      <c r="J19" s="17"/>
      <c r="K19" s="17"/>
      <c r="L19" s="17"/>
      <c r="M19" s="17">
        <v>8</v>
      </c>
      <c r="N19" s="17">
        <v>11</v>
      </c>
      <c r="O19" s="17">
        <v>17</v>
      </c>
      <c r="P19" s="17">
        <v>8</v>
      </c>
      <c r="Q19" s="60">
        <v>16</v>
      </c>
    </row>
    <row r="20" spans="1:17" x14ac:dyDescent="0.3">
      <c r="B20" s="58"/>
      <c r="C20" s="59">
        <v>3</v>
      </c>
      <c r="D20" s="59">
        <v>24</v>
      </c>
      <c r="E20" s="59"/>
      <c r="F20" s="59"/>
      <c r="G20" s="59"/>
      <c r="H20" s="17"/>
      <c r="I20" s="17"/>
      <c r="J20" s="17"/>
      <c r="K20" s="17"/>
      <c r="L20" s="17"/>
      <c r="M20" s="17"/>
      <c r="N20" s="17"/>
      <c r="O20" s="17"/>
      <c r="P20" s="17"/>
      <c r="Q20" s="60"/>
    </row>
    <row r="21" spans="1:17" x14ac:dyDescent="0.3">
      <c r="B21" s="58"/>
      <c r="C21" s="59">
        <v>4</v>
      </c>
      <c r="D21" s="59">
        <v>30</v>
      </c>
      <c r="E21" s="59"/>
      <c r="F21" s="59"/>
      <c r="G21" s="59"/>
      <c r="H21" s="17"/>
      <c r="I21" s="17"/>
      <c r="J21" s="17"/>
      <c r="K21" s="17"/>
      <c r="L21" s="17"/>
      <c r="M21" s="17"/>
      <c r="N21" s="17"/>
      <c r="O21" s="17"/>
      <c r="P21" s="17"/>
      <c r="Q21" s="60"/>
    </row>
    <row r="22" spans="1:17" x14ac:dyDescent="0.3">
      <c r="B22" s="58"/>
      <c r="C22" s="59">
        <v>5</v>
      </c>
      <c r="D22" s="59">
        <v>30</v>
      </c>
      <c r="E22" s="59"/>
      <c r="F22" s="59"/>
      <c r="G22" s="59"/>
      <c r="H22" s="17"/>
      <c r="I22" s="17"/>
      <c r="J22" s="17"/>
      <c r="K22" s="17"/>
      <c r="L22" s="17"/>
      <c r="M22" s="17"/>
      <c r="N22" s="17"/>
      <c r="O22" s="17"/>
      <c r="P22" s="17"/>
      <c r="Q22" s="60"/>
    </row>
    <row r="23" spans="1:17" x14ac:dyDescent="0.3">
      <c r="B23" s="58"/>
      <c r="C23" s="59">
        <v>6</v>
      </c>
      <c r="D23" s="59">
        <v>30</v>
      </c>
      <c r="E23" s="59">
        <v>1</v>
      </c>
      <c r="F23" s="59"/>
      <c r="G23" s="59"/>
      <c r="H23" s="17">
        <v>22</v>
      </c>
      <c r="I23" s="17">
        <v>19</v>
      </c>
      <c r="J23" s="17">
        <v>25</v>
      </c>
      <c r="K23" s="17"/>
      <c r="L23" s="17"/>
      <c r="M23" s="17"/>
      <c r="N23" s="17"/>
      <c r="O23" s="17"/>
      <c r="P23" s="17"/>
      <c r="Q23" s="60"/>
    </row>
    <row r="24" spans="1:17" x14ac:dyDescent="0.3">
      <c r="A24">
        <v>2</v>
      </c>
      <c r="B24" s="58">
        <f>A24*27</f>
        <v>54</v>
      </c>
      <c r="C24" s="59">
        <v>7</v>
      </c>
      <c r="D24" s="59">
        <v>35</v>
      </c>
      <c r="E24" s="59">
        <v>2</v>
      </c>
      <c r="F24" s="59"/>
      <c r="G24" s="59"/>
      <c r="H24" s="17">
        <v>18</v>
      </c>
      <c r="I24" s="17">
        <v>20</v>
      </c>
      <c r="J24" s="17">
        <v>17</v>
      </c>
      <c r="K24" s="17"/>
      <c r="L24" s="17"/>
      <c r="M24" s="17"/>
      <c r="N24" s="17"/>
      <c r="O24" s="17"/>
      <c r="P24" s="17"/>
      <c r="Q24" s="60"/>
    </row>
    <row r="25" spans="1:17" x14ac:dyDescent="0.3">
      <c r="B25" s="58"/>
      <c r="C25" s="59">
        <v>8</v>
      </c>
      <c r="D25" s="59">
        <v>35</v>
      </c>
      <c r="E25" s="59"/>
      <c r="F25" s="59"/>
      <c r="G25" s="59"/>
      <c r="H25" s="17">
        <v>21</v>
      </c>
      <c r="I25" s="17">
        <v>15</v>
      </c>
      <c r="J25" s="17">
        <v>16</v>
      </c>
      <c r="K25" s="17"/>
      <c r="L25" s="17"/>
      <c r="M25" s="17"/>
      <c r="N25" s="17"/>
      <c r="O25" s="17"/>
      <c r="P25" s="17"/>
      <c r="Q25" s="60"/>
    </row>
    <row r="26" spans="1:17" x14ac:dyDescent="0.3">
      <c r="B26" s="58"/>
      <c r="C26" s="59">
        <v>9</v>
      </c>
      <c r="D26" s="59">
        <v>35</v>
      </c>
      <c r="E26" s="59"/>
      <c r="F26" s="59"/>
      <c r="G26" s="59"/>
      <c r="H26" s="17"/>
      <c r="I26" s="17"/>
      <c r="J26" s="17"/>
      <c r="K26" s="17"/>
      <c r="L26" s="17"/>
      <c r="M26" s="17"/>
      <c r="N26" s="17"/>
      <c r="O26" s="17"/>
      <c r="P26" s="17"/>
      <c r="Q26" s="60"/>
    </row>
    <row r="27" spans="1:17" x14ac:dyDescent="0.3">
      <c r="B27" s="58"/>
      <c r="C27" s="59">
        <v>10</v>
      </c>
      <c r="D27" s="59">
        <v>35</v>
      </c>
      <c r="E27" s="59"/>
      <c r="F27" s="59"/>
      <c r="G27" s="59"/>
      <c r="H27" s="17"/>
      <c r="I27" s="17"/>
      <c r="J27" s="17"/>
      <c r="K27" s="17"/>
      <c r="L27" s="17"/>
      <c r="M27" s="17"/>
      <c r="N27" s="17"/>
      <c r="O27" s="17"/>
      <c r="P27" s="17"/>
      <c r="Q27" s="60"/>
    </row>
    <row r="28" spans="1:17" x14ac:dyDescent="0.3">
      <c r="B28" s="58"/>
      <c r="C28" s="59">
        <v>11</v>
      </c>
      <c r="D28" s="59">
        <v>35</v>
      </c>
      <c r="E28" s="59"/>
      <c r="F28" s="59"/>
      <c r="G28" s="59"/>
      <c r="H28" s="17"/>
      <c r="I28" s="17"/>
      <c r="J28" s="17"/>
      <c r="K28" s="17"/>
      <c r="L28" s="17"/>
      <c r="M28" s="17"/>
      <c r="N28" s="17"/>
      <c r="O28" s="17"/>
      <c r="P28" s="17"/>
      <c r="Q28" s="60"/>
    </row>
    <row r="29" spans="1:17" x14ac:dyDescent="0.3">
      <c r="A29">
        <v>0</v>
      </c>
      <c r="B29" s="58">
        <f>A29*15</f>
        <v>0</v>
      </c>
      <c r="C29" s="59">
        <v>12</v>
      </c>
      <c r="D29" s="59">
        <v>35</v>
      </c>
      <c r="E29" s="59"/>
      <c r="F29" s="59"/>
      <c r="G29" s="59"/>
      <c r="H29" s="17"/>
      <c r="I29" s="17"/>
      <c r="J29" s="17"/>
      <c r="K29" s="17"/>
      <c r="L29" s="17"/>
      <c r="M29" s="17"/>
      <c r="N29" s="17"/>
      <c r="O29" s="17"/>
      <c r="P29" s="17"/>
      <c r="Q29" s="60"/>
    </row>
    <row r="30" spans="1:17" ht="15" thickBot="1" x14ac:dyDescent="0.35">
      <c r="A30">
        <f>SUM(B18:B29)</f>
        <v>79</v>
      </c>
      <c r="B30" s="61" t="s">
        <v>157</v>
      </c>
      <c r="C30" s="62"/>
      <c r="D30" s="62">
        <f>SUM(E30:G30)</f>
        <v>100</v>
      </c>
      <c r="E30" s="62">
        <f>E23*D23+E24*D24</f>
        <v>100</v>
      </c>
      <c r="F30" s="62"/>
      <c r="G30" s="62"/>
      <c r="H30" s="63">
        <f>SUM(H17:H29)</f>
        <v>61</v>
      </c>
      <c r="I30" s="63">
        <f t="shared" ref="I30:Q30" si="1">SUM(I17:I29)</f>
        <v>54</v>
      </c>
      <c r="J30" s="63">
        <f t="shared" si="1"/>
        <v>58</v>
      </c>
      <c r="K30" s="63">
        <f t="shared" si="1"/>
        <v>43</v>
      </c>
      <c r="L30" s="63">
        <f t="shared" si="1"/>
        <v>57</v>
      </c>
      <c r="M30" s="63">
        <f t="shared" si="1"/>
        <v>66</v>
      </c>
      <c r="N30" s="63">
        <f t="shared" si="1"/>
        <v>50</v>
      </c>
      <c r="O30" s="63">
        <f t="shared" si="1"/>
        <v>58</v>
      </c>
      <c r="P30" s="63">
        <f t="shared" si="1"/>
        <v>52</v>
      </c>
      <c r="Q30" s="63">
        <f t="shared" si="1"/>
        <v>49</v>
      </c>
    </row>
    <row r="31" spans="1:17" x14ac:dyDescent="0.3">
      <c r="B31" s="54" t="s">
        <v>551</v>
      </c>
      <c r="C31" s="55" t="s">
        <v>550</v>
      </c>
      <c r="D31" s="55">
        <v>24</v>
      </c>
      <c r="E31" s="55">
        <v>4</v>
      </c>
      <c r="F31" s="55">
        <v>1</v>
      </c>
      <c r="G31" s="55"/>
      <c r="H31" s="56">
        <v>41</v>
      </c>
      <c r="I31" s="56">
        <v>40</v>
      </c>
      <c r="J31" s="56">
        <v>38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7">
        <v>0</v>
      </c>
    </row>
    <row r="32" spans="1:17" x14ac:dyDescent="0.3">
      <c r="A32">
        <v>6</v>
      </c>
      <c r="B32" s="58">
        <f>A32*25</f>
        <v>150</v>
      </c>
      <c r="C32" s="59">
        <v>1</v>
      </c>
      <c r="D32" s="59">
        <v>24</v>
      </c>
      <c r="E32" s="59"/>
      <c r="F32" s="59"/>
      <c r="G32" s="59"/>
      <c r="H32" s="17">
        <v>19</v>
      </c>
      <c r="I32" s="17">
        <v>19</v>
      </c>
      <c r="J32" s="17">
        <v>20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60">
        <v>0</v>
      </c>
    </row>
    <row r="33" spans="1:17" x14ac:dyDescent="0.3">
      <c r="B33" s="58"/>
      <c r="C33" s="59">
        <v>2</v>
      </c>
      <c r="D33" s="59">
        <v>24</v>
      </c>
      <c r="E33" s="59"/>
      <c r="F33" s="59"/>
      <c r="G33" s="59"/>
      <c r="H33" s="17">
        <v>15</v>
      </c>
      <c r="I33" s="17">
        <v>19</v>
      </c>
      <c r="J33" s="17">
        <v>26</v>
      </c>
      <c r="K33" s="17">
        <v>24</v>
      </c>
      <c r="L33" s="17">
        <v>23</v>
      </c>
      <c r="M33" s="17">
        <v>5</v>
      </c>
      <c r="N33" s="17">
        <v>11</v>
      </c>
      <c r="O33" s="17">
        <v>4</v>
      </c>
      <c r="P33" s="17">
        <v>14</v>
      </c>
      <c r="Q33" s="60">
        <v>7</v>
      </c>
    </row>
    <row r="34" spans="1:17" x14ac:dyDescent="0.3">
      <c r="B34" s="58"/>
      <c r="C34" s="59">
        <v>3</v>
      </c>
      <c r="D34" s="59">
        <v>24</v>
      </c>
      <c r="E34" s="59"/>
      <c r="F34" s="59"/>
      <c r="G34" s="59"/>
      <c r="H34" s="17">
        <v>21</v>
      </c>
      <c r="I34" s="17">
        <v>27</v>
      </c>
      <c r="J34" s="17">
        <v>24</v>
      </c>
      <c r="K34" s="17">
        <v>24</v>
      </c>
      <c r="L34" s="17">
        <v>22</v>
      </c>
      <c r="M34" s="17">
        <v>18</v>
      </c>
      <c r="N34" s="17">
        <v>18</v>
      </c>
      <c r="O34" s="17">
        <v>25</v>
      </c>
      <c r="P34" s="17">
        <v>24</v>
      </c>
      <c r="Q34" s="60">
        <v>26</v>
      </c>
    </row>
    <row r="35" spans="1:17" x14ac:dyDescent="0.3">
      <c r="B35" s="58"/>
      <c r="C35" s="59">
        <v>4</v>
      </c>
      <c r="D35" s="59">
        <v>30</v>
      </c>
      <c r="E35" s="59">
        <v>2</v>
      </c>
      <c r="F35" s="59"/>
      <c r="G35" s="59"/>
      <c r="H35" s="17">
        <v>24</v>
      </c>
      <c r="I35" s="17">
        <v>21</v>
      </c>
      <c r="J35" s="17">
        <v>22</v>
      </c>
      <c r="K35" s="17">
        <v>22</v>
      </c>
      <c r="L35" s="17">
        <v>24</v>
      </c>
      <c r="M35" s="17">
        <v>31</v>
      </c>
      <c r="N35" s="17">
        <v>19</v>
      </c>
      <c r="O35" s="17">
        <v>20</v>
      </c>
      <c r="P35" s="17">
        <v>21</v>
      </c>
      <c r="Q35" s="60">
        <v>15</v>
      </c>
    </row>
    <row r="36" spans="1:17" x14ac:dyDescent="0.3">
      <c r="B36" s="58"/>
      <c r="C36" s="59">
        <v>5</v>
      </c>
      <c r="D36" s="59">
        <v>30</v>
      </c>
      <c r="E36" s="59"/>
      <c r="F36" s="59"/>
      <c r="G36" s="59"/>
      <c r="H36" s="17">
        <v>18</v>
      </c>
      <c r="I36" s="17">
        <v>23</v>
      </c>
      <c r="J36" s="17">
        <v>22</v>
      </c>
      <c r="K36" s="17">
        <v>24</v>
      </c>
      <c r="L36" s="17">
        <v>25</v>
      </c>
      <c r="M36" s="17">
        <v>16</v>
      </c>
      <c r="N36" s="17">
        <v>18</v>
      </c>
      <c r="O36" s="17">
        <v>17</v>
      </c>
      <c r="P36" s="17">
        <v>17</v>
      </c>
      <c r="Q36" s="60">
        <v>32</v>
      </c>
    </row>
    <row r="37" spans="1:17" x14ac:dyDescent="0.3">
      <c r="B37" s="58"/>
      <c r="C37" s="59">
        <v>6</v>
      </c>
      <c r="D37" s="59">
        <v>30</v>
      </c>
      <c r="E37" s="59"/>
      <c r="F37" s="59"/>
      <c r="G37" s="59"/>
      <c r="H37" s="17"/>
      <c r="I37" s="17"/>
      <c r="J37" s="17">
        <v>1</v>
      </c>
      <c r="K37" s="17">
        <v>23</v>
      </c>
      <c r="L37" s="17">
        <v>20</v>
      </c>
      <c r="M37" s="17">
        <v>21</v>
      </c>
      <c r="N37" s="17">
        <v>18</v>
      </c>
      <c r="O37" s="17">
        <v>19</v>
      </c>
      <c r="P37" s="17">
        <v>26</v>
      </c>
      <c r="Q37" s="60">
        <v>34</v>
      </c>
    </row>
    <row r="38" spans="1:17" x14ac:dyDescent="0.3">
      <c r="A38">
        <v>0</v>
      </c>
      <c r="B38" s="58">
        <f>A38*27</f>
        <v>0</v>
      </c>
      <c r="C38" s="59">
        <v>7</v>
      </c>
      <c r="D38" s="59">
        <v>35</v>
      </c>
      <c r="E38" s="59"/>
      <c r="F38" s="59"/>
      <c r="G38" s="59"/>
      <c r="H38" s="17"/>
      <c r="I38" s="17"/>
      <c r="J38" s="17">
        <v>0</v>
      </c>
      <c r="K38" s="17">
        <v>19</v>
      </c>
      <c r="L38" s="17">
        <v>24</v>
      </c>
      <c r="M38" s="17">
        <v>13</v>
      </c>
      <c r="N38" s="17"/>
      <c r="O38" s="17"/>
      <c r="P38" s="17"/>
      <c r="Q38" s="60"/>
    </row>
    <row r="39" spans="1:17" x14ac:dyDescent="0.3">
      <c r="B39" s="58"/>
      <c r="C39" s="59">
        <v>8</v>
      </c>
      <c r="D39" s="59">
        <v>35</v>
      </c>
      <c r="E39" s="59"/>
      <c r="F39" s="59"/>
      <c r="G39" s="59"/>
      <c r="H39" s="17"/>
      <c r="I39" s="17"/>
      <c r="J39" s="17">
        <v>1</v>
      </c>
      <c r="K39" s="17">
        <v>22</v>
      </c>
      <c r="L39" s="17">
        <v>22</v>
      </c>
      <c r="M39" s="17"/>
      <c r="N39" s="17"/>
      <c r="O39" s="17"/>
      <c r="P39" s="17"/>
      <c r="Q39" s="60"/>
    </row>
    <row r="40" spans="1:17" x14ac:dyDescent="0.3">
      <c r="B40" s="58"/>
      <c r="C40" s="59">
        <v>9</v>
      </c>
      <c r="D40" s="59">
        <v>35</v>
      </c>
      <c r="E40" s="59"/>
      <c r="F40" s="59"/>
      <c r="G40" s="59"/>
      <c r="H40" s="17"/>
      <c r="I40" s="17"/>
      <c r="J40" s="17">
        <v>1</v>
      </c>
      <c r="K40" s="17"/>
      <c r="L40" s="17"/>
      <c r="M40" s="17"/>
      <c r="N40" s="17"/>
      <c r="O40" s="17"/>
      <c r="P40" s="17"/>
      <c r="Q40" s="60"/>
    </row>
    <row r="41" spans="1:17" x14ac:dyDescent="0.3">
      <c r="B41" s="58"/>
      <c r="C41" s="59">
        <v>10</v>
      </c>
      <c r="D41" s="59">
        <v>35</v>
      </c>
      <c r="E41" s="59"/>
      <c r="F41" s="59"/>
      <c r="G41" s="59"/>
      <c r="H41" s="17"/>
      <c r="I41" s="17"/>
      <c r="J41" s="17"/>
      <c r="K41" s="17"/>
      <c r="L41" s="17"/>
      <c r="M41" s="17"/>
      <c r="N41" s="17"/>
      <c r="O41" s="17"/>
      <c r="P41" s="17"/>
      <c r="Q41" s="60"/>
    </row>
    <row r="42" spans="1:17" x14ac:dyDescent="0.3">
      <c r="B42" s="58"/>
      <c r="C42" s="59">
        <v>11</v>
      </c>
      <c r="D42" s="59">
        <v>35</v>
      </c>
      <c r="E42" s="59"/>
      <c r="F42" s="59"/>
      <c r="G42" s="59"/>
      <c r="H42" s="17"/>
      <c r="I42" s="17"/>
      <c r="J42" s="17"/>
      <c r="K42" s="17"/>
      <c r="L42" s="17"/>
      <c r="M42" s="17"/>
      <c r="N42" s="17"/>
      <c r="O42" s="17"/>
      <c r="P42" s="17"/>
      <c r="Q42" s="60"/>
    </row>
    <row r="43" spans="1:17" x14ac:dyDescent="0.3">
      <c r="A43">
        <v>1</v>
      </c>
      <c r="B43" s="58">
        <f>A43*15</f>
        <v>15</v>
      </c>
      <c r="C43" s="59">
        <v>12</v>
      </c>
      <c r="D43" s="59">
        <v>35</v>
      </c>
      <c r="E43" s="59"/>
      <c r="F43" s="59"/>
      <c r="G43" s="59"/>
      <c r="H43" s="17"/>
      <c r="I43" s="17"/>
      <c r="J43" s="17"/>
      <c r="K43" s="17"/>
      <c r="L43" s="17"/>
      <c r="M43" s="17"/>
      <c r="N43" s="17"/>
      <c r="O43" s="17"/>
      <c r="P43" s="17"/>
      <c r="Q43" s="60"/>
    </row>
    <row r="44" spans="1:17" ht="15" thickBot="1" x14ac:dyDescent="0.35">
      <c r="A44">
        <f>SUM(B32:B43)</f>
        <v>165</v>
      </c>
      <c r="B44" s="61" t="s">
        <v>157</v>
      </c>
      <c r="C44" s="62"/>
      <c r="D44" s="62">
        <f>SUM(E44:G44)</f>
        <v>171</v>
      </c>
      <c r="E44" s="62">
        <f>E31*D31+E35*D35</f>
        <v>156</v>
      </c>
      <c r="F44" s="62">
        <f>F31*15</f>
        <v>15</v>
      </c>
      <c r="G44" s="62"/>
      <c r="H44" s="63">
        <f>SUM(H31:H43)</f>
        <v>138</v>
      </c>
      <c r="I44" s="63">
        <f t="shared" ref="I44:Q44" si="2">SUM(I31:I43)</f>
        <v>149</v>
      </c>
      <c r="J44" s="63">
        <f t="shared" si="2"/>
        <v>155</v>
      </c>
      <c r="K44" s="63">
        <f t="shared" si="2"/>
        <v>158</v>
      </c>
      <c r="L44" s="63">
        <f t="shared" si="2"/>
        <v>160</v>
      </c>
      <c r="M44" s="63">
        <f t="shared" si="2"/>
        <v>104</v>
      </c>
      <c r="N44" s="63">
        <f t="shared" si="2"/>
        <v>84</v>
      </c>
      <c r="O44" s="63">
        <f t="shared" si="2"/>
        <v>85</v>
      </c>
      <c r="P44" s="63">
        <f t="shared" si="2"/>
        <v>102</v>
      </c>
      <c r="Q44" s="64">
        <f t="shared" si="2"/>
        <v>114</v>
      </c>
    </row>
    <row r="45" spans="1:17" x14ac:dyDescent="0.3">
      <c r="B45" s="54" t="s">
        <v>257</v>
      </c>
      <c r="C45" s="55" t="s">
        <v>550</v>
      </c>
      <c r="D45" s="55">
        <v>24</v>
      </c>
      <c r="E45" s="55">
        <v>6</v>
      </c>
      <c r="F45" s="55">
        <v>1</v>
      </c>
      <c r="G45" s="55">
        <v>8</v>
      </c>
      <c r="H45" s="56">
        <v>68</v>
      </c>
      <c r="I45" s="56">
        <v>62</v>
      </c>
      <c r="J45" s="56">
        <v>52</v>
      </c>
      <c r="K45" s="56">
        <v>55</v>
      </c>
      <c r="L45" s="56">
        <v>58</v>
      </c>
      <c r="M45" s="56">
        <v>68</v>
      </c>
      <c r="N45" s="56">
        <v>62</v>
      </c>
      <c r="O45" s="56">
        <v>35</v>
      </c>
      <c r="P45" s="56">
        <v>41</v>
      </c>
      <c r="Q45" s="57">
        <v>45</v>
      </c>
    </row>
    <row r="46" spans="1:17" x14ac:dyDescent="0.3">
      <c r="A46">
        <v>9</v>
      </c>
      <c r="B46" s="58">
        <f>A46*25</f>
        <v>225</v>
      </c>
      <c r="C46" s="59">
        <v>1</v>
      </c>
      <c r="D46" s="59">
        <v>24</v>
      </c>
      <c r="E46" s="59"/>
      <c r="F46" s="59"/>
      <c r="G46" s="59"/>
      <c r="H46" s="17">
        <v>39</v>
      </c>
      <c r="I46" s="17">
        <v>34</v>
      </c>
      <c r="J46" s="17">
        <v>59</v>
      </c>
      <c r="K46" s="17">
        <v>56</v>
      </c>
      <c r="L46" s="17">
        <v>43</v>
      </c>
      <c r="M46" s="17">
        <v>51</v>
      </c>
      <c r="N46" s="17">
        <v>34</v>
      </c>
      <c r="O46" s="17">
        <v>44</v>
      </c>
      <c r="P46" s="17">
        <v>51</v>
      </c>
      <c r="Q46" s="60">
        <v>37</v>
      </c>
    </row>
    <row r="47" spans="1:17" x14ac:dyDescent="0.3">
      <c r="B47" s="58"/>
      <c r="C47" s="59">
        <v>2</v>
      </c>
      <c r="D47" s="59">
        <v>24</v>
      </c>
      <c r="E47" s="59"/>
      <c r="F47" s="59"/>
      <c r="G47" s="59"/>
      <c r="H47" s="17">
        <v>30</v>
      </c>
      <c r="I47" s="17">
        <v>60</v>
      </c>
      <c r="J47" s="17">
        <v>56</v>
      </c>
      <c r="K47" s="17">
        <v>45</v>
      </c>
      <c r="L47" s="17">
        <v>49</v>
      </c>
      <c r="M47" s="17">
        <v>42</v>
      </c>
      <c r="N47" s="17">
        <v>43</v>
      </c>
      <c r="O47" s="17">
        <v>52</v>
      </c>
      <c r="P47" s="17">
        <v>38</v>
      </c>
      <c r="Q47" s="60">
        <v>49</v>
      </c>
    </row>
    <row r="48" spans="1:17" x14ac:dyDescent="0.3">
      <c r="B48" s="58"/>
      <c r="C48" s="59">
        <v>3</v>
      </c>
      <c r="D48" s="59">
        <v>24</v>
      </c>
      <c r="E48" s="59"/>
      <c r="F48" s="59"/>
      <c r="G48" s="59"/>
      <c r="H48" s="65">
        <v>53</v>
      </c>
      <c r="I48" s="17">
        <v>61</v>
      </c>
      <c r="J48" s="17">
        <v>47</v>
      </c>
      <c r="K48" s="17">
        <v>51</v>
      </c>
      <c r="L48" s="17">
        <v>30</v>
      </c>
      <c r="M48" s="17">
        <v>36</v>
      </c>
      <c r="N48" s="17">
        <v>53</v>
      </c>
      <c r="O48" s="17">
        <v>43</v>
      </c>
      <c r="P48" s="17">
        <v>54</v>
      </c>
      <c r="Q48" s="60">
        <v>42</v>
      </c>
    </row>
    <row r="49" spans="1:17" x14ac:dyDescent="0.3">
      <c r="B49" s="58"/>
      <c r="C49" s="59">
        <v>4</v>
      </c>
      <c r="D49" s="59">
        <v>30</v>
      </c>
      <c r="E49" s="59">
        <v>5</v>
      </c>
      <c r="F49" s="59"/>
      <c r="G49" s="59"/>
      <c r="H49" s="65">
        <v>60</v>
      </c>
      <c r="I49" s="17">
        <v>40</v>
      </c>
      <c r="J49" s="17">
        <v>54</v>
      </c>
      <c r="K49" s="17">
        <v>31</v>
      </c>
      <c r="L49" s="17">
        <v>41</v>
      </c>
      <c r="M49" s="17">
        <v>52</v>
      </c>
      <c r="N49" s="17">
        <v>54</v>
      </c>
      <c r="O49" s="17">
        <v>55</v>
      </c>
      <c r="P49" s="17">
        <v>42</v>
      </c>
      <c r="Q49" s="60">
        <v>44</v>
      </c>
    </row>
    <row r="50" spans="1:17" x14ac:dyDescent="0.3">
      <c r="B50" s="58"/>
      <c r="C50" s="59">
        <v>5</v>
      </c>
      <c r="D50" s="59">
        <v>30</v>
      </c>
      <c r="E50" s="59"/>
      <c r="F50" s="59"/>
      <c r="G50" s="59"/>
      <c r="H50" s="65">
        <v>38</v>
      </c>
      <c r="I50" s="17">
        <v>47</v>
      </c>
      <c r="J50" s="17">
        <v>33</v>
      </c>
      <c r="K50" s="17">
        <v>41</v>
      </c>
      <c r="L50" s="17">
        <v>52</v>
      </c>
      <c r="M50" s="17">
        <v>58</v>
      </c>
      <c r="N50" s="17">
        <v>69</v>
      </c>
      <c r="O50" s="17">
        <v>37</v>
      </c>
      <c r="P50" s="17">
        <v>46</v>
      </c>
      <c r="Q50" s="60">
        <v>57</v>
      </c>
    </row>
    <row r="51" spans="1:17" x14ac:dyDescent="0.3">
      <c r="B51" s="58"/>
      <c r="C51" s="59">
        <v>6</v>
      </c>
      <c r="D51" s="59">
        <v>30</v>
      </c>
      <c r="E51" s="59"/>
      <c r="F51" s="59"/>
      <c r="G51" s="59"/>
      <c r="H51" s="65">
        <v>44</v>
      </c>
      <c r="I51" s="17">
        <v>33</v>
      </c>
      <c r="J51" s="17">
        <v>36</v>
      </c>
      <c r="K51" s="17">
        <v>42</v>
      </c>
      <c r="L51" s="17">
        <v>49</v>
      </c>
      <c r="M51" s="17">
        <v>61</v>
      </c>
      <c r="N51" s="17">
        <v>42</v>
      </c>
      <c r="O51" s="17">
        <v>44</v>
      </c>
      <c r="P51" s="17">
        <v>58</v>
      </c>
      <c r="Q51" s="60">
        <v>40</v>
      </c>
    </row>
    <row r="52" spans="1:17" x14ac:dyDescent="0.3">
      <c r="A52">
        <v>2</v>
      </c>
      <c r="B52" s="58">
        <f>A52*27</f>
        <v>54</v>
      </c>
      <c r="C52" s="59">
        <v>7</v>
      </c>
      <c r="D52" s="59">
        <v>35</v>
      </c>
      <c r="E52" s="59">
        <v>2</v>
      </c>
      <c r="F52" s="59"/>
      <c r="G52" s="59"/>
      <c r="H52" s="65">
        <v>32</v>
      </c>
      <c r="I52" s="17">
        <v>34</v>
      </c>
      <c r="J52" s="17">
        <v>39</v>
      </c>
      <c r="K52" s="17">
        <v>52</v>
      </c>
      <c r="L52" s="17">
        <v>50</v>
      </c>
      <c r="M52" s="17">
        <v>26</v>
      </c>
      <c r="N52" s="17"/>
      <c r="O52" s="17"/>
      <c r="P52" s="17"/>
      <c r="Q52" s="60"/>
    </row>
    <row r="53" spans="1:17" x14ac:dyDescent="0.3">
      <c r="B53" s="58"/>
      <c r="C53" s="59">
        <v>8</v>
      </c>
      <c r="D53" s="59">
        <v>35</v>
      </c>
      <c r="E53" s="59"/>
      <c r="F53" s="59"/>
      <c r="G53" s="59"/>
      <c r="H53" s="65">
        <v>31</v>
      </c>
      <c r="I53" s="17">
        <v>41</v>
      </c>
      <c r="J53" s="17">
        <v>46</v>
      </c>
      <c r="K53" s="17">
        <v>47</v>
      </c>
      <c r="L53" s="17">
        <v>27</v>
      </c>
      <c r="M53" s="17"/>
      <c r="N53" s="17"/>
      <c r="O53" s="17"/>
      <c r="P53" s="17"/>
      <c r="Q53" s="60"/>
    </row>
    <row r="54" spans="1:17" x14ac:dyDescent="0.3">
      <c r="B54" s="58"/>
      <c r="C54" s="59">
        <v>9</v>
      </c>
      <c r="D54" s="59">
        <v>35</v>
      </c>
      <c r="E54" s="59"/>
      <c r="F54" s="59"/>
      <c r="G54" s="59"/>
      <c r="H54" s="17"/>
      <c r="I54" s="17"/>
      <c r="J54" s="17"/>
      <c r="K54" s="17"/>
      <c r="L54" s="17"/>
      <c r="M54" s="17"/>
      <c r="N54" s="17"/>
      <c r="O54" s="17"/>
      <c r="P54" s="17"/>
      <c r="Q54" s="60"/>
    </row>
    <row r="55" spans="1:17" x14ac:dyDescent="0.3">
      <c r="B55" s="58"/>
      <c r="C55" s="59">
        <v>10</v>
      </c>
      <c r="D55" s="59">
        <v>35</v>
      </c>
      <c r="E55" s="59"/>
      <c r="F55" s="59"/>
      <c r="G55" s="59"/>
      <c r="H55" s="17"/>
      <c r="I55" s="17"/>
      <c r="J55" s="17"/>
      <c r="K55" s="17"/>
      <c r="L55" s="17"/>
      <c r="M55" s="17"/>
      <c r="N55" s="17"/>
      <c r="O55" s="17"/>
      <c r="P55" s="17"/>
      <c r="Q55" s="60"/>
    </row>
    <row r="56" spans="1:17" x14ac:dyDescent="0.3">
      <c r="B56" s="58"/>
      <c r="C56" s="59">
        <v>11</v>
      </c>
      <c r="D56" s="59">
        <v>35</v>
      </c>
      <c r="E56" s="59"/>
      <c r="F56" s="59"/>
      <c r="G56" s="59"/>
      <c r="H56" s="17"/>
      <c r="I56" s="17"/>
      <c r="J56" s="17"/>
      <c r="K56" s="17"/>
      <c r="L56" s="17"/>
      <c r="M56" s="17"/>
      <c r="N56" s="17"/>
      <c r="O56" s="17"/>
      <c r="P56" s="17"/>
      <c r="Q56" s="60"/>
    </row>
    <row r="57" spans="1:17" x14ac:dyDescent="0.3">
      <c r="A57">
        <v>1</v>
      </c>
      <c r="B57" s="58">
        <f>A57*15</f>
        <v>15</v>
      </c>
      <c r="C57" s="59">
        <v>12</v>
      </c>
      <c r="D57" s="59">
        <v>35</v>
      </c>
      <c r="E57" s="59"/>
      <c r="F57" s="59"/>
      <c r="G57" s="59"/>
      <c r="H57" s="17"/>
      <c r="I57" s="17"/>
      <c r="J57" s="17"/>
      <c r="K57" s="17"/>
      <c r="L57" s="17"/>
      <c r="M57" s="17"/>
      <c r="N57" s="17"/>
      <c r="O57" s="17"/>
      <c r="P57" s="17"/>
      <c r="Q57" s="60"/>
    </row>
    <row r="58" spans="1:17" ht="15" thickBot="1" x14ac:dyDescent="0.35">
      <c r="A58">
        <f>SUM(B46:B57)</f>
        <v>294</v>
      </c>
      <c r="B58" s="61" t="s">
        <v>157</v>
      </c>
      <c r="C58" s="62"/>
      <c r="D58" s="62">
        <f>SUM(E58:G58)</f>
        <v>579</v>
      </c>
      <c r="E58" s="62">
        <f>E45*D45+E49*D49+E52*D52</f>
        <v>364</v>
      </c>
      <c r="F58" s="62">
        <f>F45*15</f>
        <v>15</v>
      </c>
      <c r="G58" s="62">
        <f>G45*25</f>
        <v>200</v>
      </c>
      <c r="H58" s="63">
        <f>SUM(H45:H57)</f>
        <v>395</v>
      </c>
      <c r="I58" s="63">
        <f t="shared" ref="I58:Q58" si="3">SUM(I45:I57)</f>
        <v>412</v>
      </c>
      <c r="J58" s="63">
        <f t="shared" si="3"/>
        <v>422</v>
      </c>
      <c r="K58" s="63">
        <f t="shared" si="3"/>
        <v>420</v>
      </c>
      <c r="L58" s="63">
        <f t="shared" si="3"/>
        <v>399</v>
      </c>
      <c r="M58" s="63">
        <f t="shared" si="3"/>
        <v>394</v>
      </c>
      <c r="N58" s="63">
        <f t="shared" si="3"/>
        <v>357</v>
      </c>
      <c r="O58" s="63">
        <f t="shared" si="3"/>
        <v>310</v>
      </c>
      <c r="P58" s="63">
        <f t="shared" si="3"/>
        <v>330</v>
      </c>
      <c r="Q58" s="64">
        <f t="shared" si="3"/>
        <v>314</v>
      </c>
    </row>
    <row r="59" spans="1:17" x14ac:dyDescent="0.3">
      <c r="B59" s="54" t="s">
        <v>552</v>
      </c>
      <c r="C59" s="55" t="s">
        <v>550</v>
      </c>
      <c r="D59" s="55">
        <v>24</v>
      </c>
      <c r="E59" s="55"/>
      <c r="F59" s="55">
        <v>1</v>
      </c>
      <c r="G59" s="55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x14ac:dyDescent="0.3">
      <c r="A60">
        <v>0</v>
      </c>
      <c r="B60" s="58">
        <f>A60*25</f>
        <v>0</v>
      </c>
      <c r="C60" s="59">
        <v>1</v>
      </c>
      <c r="D60" s="59">
        <v>24</v>
      </c>
      <c r="E60" s="59"/>
      <c r="F60" s="59"/>
      <c r="G60" s="59"/>
      <c r="H60" s="17"/>
      <c r="I60" s="17"/>
      <c r="J60" s="17"/>
      <c r="K60" s="17"/>
      <c r="L60" s="17"/>
      <c r="M60" s="17"/>
      <c r="N60" s="17"/>
      <c r="O60" s="17"/>
      <c r="P60" s="17"/>
      <c r="Q60" s="60"/>
    </row>
    <row r="61" spans="1:17" x14ac:dyDescent="0.3">
      <c r="B61" s="58"/>
      <c r="C61" s="59">
        <v>2</v>
      </c>
      <c r="D61" s="59">
        <v>24</v>
      </c>
      <c r="E61" s="59"/>
      <c r="F61" s="59"/>
      <c r="G61" s="59"/>
      <c r="H61" s="17"/>
      <c r="I61" s="17"/>
      <c r="J61" s="17"/>
      <c r="K61" s="17"/>
      <c r="L61" s="17"/>
      <c r="M61" s="17"/>
      <c r="N61" s="17"/>
      <c r="O61" s="17"/>
      <c r="P61" s="17"/>
      <c r="Q61" s="60"/>
    </row>
    <row r="62" spans="1:17" x14ac:dyDescent="0.3">
      <c r="B62" s="58"/>
      <c r="C62" s="59">
        <v>3</v>
      </c>
      <c r="D62" s="59">
        <v>24</v>
      </c>
      <c r="E62" s="59"/>
      <c r="F62" s="59"/>
      <c r="G62" s="59"/>
      <c r="H62" s="65"/>
      <c r="I62" s="17"/>
      <c r="J62" s="17"/>
      <c r="K62" s="17"/>
      <c r="L62" s="17"/>
      <c r="M62" s="17"/>
      <c r="N62" s="17"/>
      <c r="O62" s="17"/>
      <c r="P62" s="17"/>
      <c r="Q62" s="60"/>
    </row>
    <row r="63" spans="1:17" x14ac:dyDescent="0.3">
      <c r="B63" s="58"/>
      <c r="C63" s="59">
        <v>4</v>
      </c>
      <c r="D63" s="59">
        <v>30</v>
      </c>
      <c r="E63" s="59"/>
      <c r="F63" s="59"/>
      <c r="G63" s="59"/>
      <c r="H63" s="65"/>
      <c r="I63" s="17"/>
      <c r="J63" s="17"/>
      <c r="K63" s="17"/>
      <c r="L63" s="17"/>
      <c r="M63" s="17"/>
      <c r="N63" s="17"/>
      <c r="O63" s="17"/>
      <c r="P63" s="17"/>
      <c r="Q63" s="60"/>
    </row>
    <row r="64" spans="1:17" x14ac:dyDescent="0.3">
      <c r="B64" s="58"/>
      <c r="C64" s="59">
        <v>5</v>
      </c>
      <c r="D64" s="59">
        <v>30</v>
      </c>
      <c r="E64" s="59"/>
      <c r="F64" s="59"/>
      <c r="G64" s="59"/>
      <c r="H64" s="65"/>
      <c r="I64" s="17"/>
      <c r="J64" s="17"/>
      <c r="K64" s="17"/>
      <c r="L64" s="17"/>
      <c r="M64" s="17"/>
      <c r="N64" s="17"/>
      <c r="O64" s="17"/>
      <c r="P64" s="17"/>
      <c r="Q64" s="60"/>
    </row>
    <row r="65" spans="1:17" x14ac:dyDescent="0.3">
      <c r="B65" s="58"/>
      <c r="C65" s="59">
        <v>6</v>
      </c>
      <c r="D65" s="59">
        <v>30</v>
      </c>
      <c r="E65" s="59"/>
      <c r="F65" s="59"/>
      <c r="G65" s="59"/>
      <c r="H65" s="65"/>
      <c r="I65" s="17"/>
      <c r="J65" s="17"/>
      <c r="K65" s="17"/>
      <c r="L65" s="17"/>
      <c r="M65" s="17"/>
      <c r="N65" s="17"/>
      <c r="O65" s="17"/>
      <c r="P65" s="17"/>
      <c r="Q65" s="60"/>
    </row>
    <row r="66" spans="1:17" x14ac:dyDescent="0.3">
      <c r="A66">
        <v>24</v>
      </c>
      <c r="B66" s="58">
        <f>A66*27</f>
        <v>648</v>
      </c>
      <c r="C66" s="59">
        <v>7</v>
      </c>
      <c r="D66" s="59">
        <v>35</v>
      </c>
      <c r="E66" s="59"/>
      <c r="F66" s="59"/>
      <c r="G66" s="59"/>
      <c r="H66" s="65"/>
      <c r="I66" s="17"/>
      <c r="J66" s="17"/>
      <c r="K66" s="17"/>
      <c r="L66" s="17"/>
      <c r="M66" s="17"/>
      <c r="N66" s="17"/>
      <c r="O66" s="17"/>
      <c r="P66" s="17"/>
      <c r="Q66" s="60"/>
    </row>
    <row r="67" spans="1:17" x14ac:dyDescent="0.3">
      <c r="B67" s="58"/>
      <c r="C67" s="59">
        <v>8</v>
      </c>
      <c r="D67" s="59">
        <v>35</v>
      </c>
      <c r="E67" s="59"/>
      <c r="F67" s="59"/>
      <c r="G67" s="59"/>
      <c r="H67" s="65"/>
      <c r="I67" s="17"/>
      <c r="J67" s="17"/>
      <c r="K67" s="17"/>
      <c r="L67" s="17"/>
      <c r="M67" s="17"/>
      <c r="N67" s="17"/>
      <c r="O67" s="17"/>
      <c r="P67" s="17"/>
      <c r="Q67" s="60"/>
    </row>
    <row r="68" spans="1:17" x14ac:dyDescent="0.3">
      <c r="B68" s="58"/>
      <c r="C68" s="59">
        <v>9</v>
      </c>
      <c r="D68" s="59">
        <v>35</v>
      </c>
      <c r="E68" s="59">
        <v>31</v>
      </c>
      <c r="F68" s="59"/>
      <c r="G68" s="59"/>
      <c r="H68" s="17">
        <v>110</v>
      </c>
      <c r="I68" s="17">
        <v>88</v>
      </c>
      <c r="J68" s="65">
        <v>98</v>
      </c>
      <c r="K68" s="65">
        <v>111</v>
      </c>
      <c r="L68" s="65">
        <v>115</v>
      </c>
      <c r="M68" s="65">
        <v>135</v>
      </c>
      <c r="N68" s="65">
        <v>117</v>
      </c>
      <c r="O68" s="65">
        <v>118</v>
      </c>
      <c r="P68" s="65">
        <v>136</v>
      </c>
      <c r="Q68" s="60">
        <v>145</v>
      </c>
    </row>
    <row r="69" spans="1:17" x14ac:dyDescent="0.3">
      <c r="B69" s="58"/>
      <c r="C69" s="59">
        <v>10</v>
      </c>
      <c r="D69" s="59">
        <v>35</v>
      </c>
      <c r="E69" s="59"/>
      <c r="F69" s="59"/>
      <c r="G69" s="59"/>
      <c r="H69" s="17">
        <v>86</v>
      </c>
      <c r="I69" s="17">
        <v>114</v>
      </c>
      <c r="J69" s="65">
        <v>101</v>
      </c>
      <c r="K69" s="65">
        <v>118</v>
      </c>
      <c r="L69" s="65">
        <v>128</v>
      </c>
      <c r="M69" s="65">
        <v>94</v>
      </c>
      <c r="N69" s="65">
        <v>111</v>
      </c>
      <c r="O69" s="65">
        <v>138</v>
      </c>
      <c r="P69" s="65">
        <v>128</v>
      </c>
      <c r="Q69" s="60">
        <v>115</v>
      </c>
    </row>
    <row r="70" spans="1:17" x14ac:dyDescent="0.3">
      <c r="B70" s="58"/>
      <c r="C70" s="59">
        <v>11</v>
      </c>
      <c r="D70" s="59">
        <v>35</v>
      </c>
      <c r="E70" s="59"/>
      <c r="F70" s="59"/>
      <c r="G70" s="59"/>
      <c r="H70" s="17">
        <v>101</v>
      </c>
      <c r="I70" s="17">
        <v>93</v>
      </c>
      <c r="J70" s="65">
        <v>105</v>
      </c>
      <c r="K70" s="65">
        <v>122</v>
      </c>
      <c r="L70" s="65">
        <v>80</v>
      </c>
      <c r="M70" s="65">
        <v>119</v>
      </c>
      <c r="N70" s="65">
        <v>136</v>
      </c>
      <c r="O70" s="65">
        <v>121</v>
      </c>
      <c r="P70" s="65">
        <v>114</v>
      </c>
      <c r="Q70" s="60">
        <v>119</v>
      </c>
    </row>
    <row r="71" spans="1:17" x14ac:dyDescent="0.3">
      <c r="A71">
        <v>1</v>
      </c>
      <c r="B71" s="58">
        <f>A71*15</f>
        <v>15</v>
      </c>
      <c r="C71" s="59">
        <v>12</v>
      </c>
      <c r="D71" s="59">
        <v>35</v>
      </c>
      <c r="E71" s="59"/>
      <c r="F71" s="59"/>
      <c r="G71" s="59"/>
      <c r="H71" s="65">
        <v>95</v>
      </c>
      <c r="I71" s="65">
        <v>97</v>
      </c>
      <c r="J71" s="65">
        <v>112</v>
      </c>
      <c r="K71" s="65">
        <v>83</v>
      </c>
      <c r="L71" s="65">
        <v>84</v>
      </c>
      <c r="M71" s="65">
        <v>9</v>
      </c>
      <c r="N71" s="65">
        <v>89</v>
      </c>
      <c r="O71" s="65">
        <v>101</v>
      </c>
      <c r="P71" s="65">
        <v>96</v>
      </c>
      <c r="Q71" s="60">
        <v>99</v>
      </c>
    </row>
    <row r="72" spans="1:17" ht="15" thickBot="1" x14ac:dyDescent="0.35">
      <c r="A72">
        <f>SUM(B60:B71)</f>
        <v>663</v>
      </c>
      <c r="B72" s="61" t="s">
        <v>157</v>
      </c>
      <c r="C72" s="62"/>
      <c r="D72" s="62">
        <f>SUM(E72:G72)</f>
        <v>1100</v>
      </c>
      <c r="E72" s="62">
        <f>E68*D68</f>
        <v>1085</v>
      </c>
      <c r="F72" s="62">
        <f>F59*15</f>
        <v>15</v>
      </c>
      <c r="G72" s="62"/>
      <c r="H72" s="63">
        <f>SUM(H59:H71)</f>
        <v>392</v>
      </c>
      <c r="I72" s="63">
        <f t="shared" ref="I72" si="4">SUM(I59:I71)</f>
        <v>392</v>
      </c>
      <c r="J72" s="63">
        <f t="shared" ref="J72" si="5">SUM(J59:J71)</f>
        <v>416</v>
      </c>
      <c r="K72" s="63">
        <f t="shared" ref="K72" si="6">SUM(K59:K71)</f>
        <v>434</v>
      </c>
      <c r="L72" s="63">
        <f t="shared" ref="L72" si="7">SUM(L59:L71)</f>
        <v>407</v>
      </c>
      <c r="M72" s="63">
        <f t="shared" ref="M72" si="8">SUM(M59:M71)</f>
        <v>357</v>
      </c>
      <c r="N72" s="63">
        <f t="shared" ref="N72" si="9">SUM(N59:N71)</f>
        <v>453</v>
      </c>
      <c r="O72" s="63">
        <f t="shared" ref="O72" si="10">SUM(O59:O71)</f>
        <v>478</v>
      </c>
      <c r="P72" s="63">
        <f t="shared" ref="P72" si="11">SUM(P59:P71)</f>
        <v>474</v>
      </c>
      <c r="Q72" s="64">
        <f t="shared" ref="Q72" si="12">SUM(Q59:Q71)</f>
        <v>478</v>
      </c>
    </row>
    <row r="73" spans="1:17" x14ac:dyDescent="0.3">
      <c r="B73" s="54" t="s">
        <v>261</v>
      </c>
      <c r="C73" s="55" t="s">
        <v>550</v>
      </c>
      <c r="D73" s="55">
        <v>24</v>
      </c>
      <c r="E73" s="55">
        <v>5</v>
      </c>
      <c r="F73" s="55">
        <v>2</v>
      </c>
      <c r="G73" s="55">
        <v>4</v>
      </c>
      <c r="H73" s="56">
        <v>31</v>
      </c>
      <c r="I73" s="56">
        <v>34</v>
      </c>
      <c r="J73" s="56">
        <v>31</v>
      </c>
      <c r="K73" s="56">
        <v>26</v>
      </c>
      <c r="L73" s="56">
        <v>20</v>
      </c>
      <c r="M73" s="56">
        <v>41</v>
      </c>
      <c r="N73" s="56">
        <v>23</v>
      </c>
      <c r="O73" s="56">
        <v>19</v>
      </c>
      <c r="P73" s="56">
        <v>19</v>
      </c>
      <c r="Q73" s="57">
        <v>24</v>
      </c>
    </row>
    <row r="74" spans="1:17" x14ac:dyDescent="0.3">
      <c r="A74">
        <v>8</v>
      </c>
      <c r="B74" s="58">
        <f>A74*25</f>
        <v>200</v>
      </c>
      <c r="C74" s="59">
        <v>1</v>
      </c>
      <c r="D74" s="59">
        <v>24</v>
      </c>
      <c r="E74" s="59"/>
      <c r="F74" s="59"/>
      <c r="G74" s="59"/>
      <c r="H74" s="65">
        <v>31</v>
      </c>
      <c r="I74" s="65">
        <v>25</v>
      </c>
      <c r="J74" s="65">
        <v>26</v>
      </c>
      <c r="K74" s="65">
        <v>21</v>
      </c>
      <c r="L74" s="65">
        <v>29</v>
      </c>
      <c r="M74" s="65">
        <v>23</v>
      </c>
      <c r="N74" s="65">
        <v>20</v>
      </c>
      <c r="O74" s="65">
        <v>24</v>
      </c>
      <c r="P74" s="65">
        <v>21</v>
      </c>
      <c r="Q74" s="60">
        <v>19</v>
      </c>
    </row>
    <row r="75" spans="1:17" x14ac:dyDescent="0.3">
      <c r="B75" s="58"/>
      <c r="C75" s="59">
        <v>2</v>
      </c>
      <c r="D75" s="59">
        <v>24</v>
      </c>
      <c r="E75" s="59"/>
      <c r="F75" s="59"/>
      <c r="G75" s="59"/>
      <c r="H75" s="65">
        <v>26</v>
      </c>
      <c r="I75" s="65">
        <v>28</v>
      </c>
      <c r="J75" s="65">
        <v>27</v>
      </c>
      <c r="K75" s="65">
        <v>33</v>
      </c>
      <c r="L75" s="65">
        <v>24</v>
      </c>
      <c r="M75" s="65">
        <v>33</v>
      </c>
      <c r="N75" s="65">
        <v>29</v>
      </c>
      <c r="O75" s="65">
        <v>21</v>
      </c>
      <c r="P75" s="65">
        <v>23</v>
      </c>
      <c r="Q75" s="60">
        <v>27</v>
      </c>
    </row>
    <row r="76" spans="1:17" x14ac:dyDescent="0.3">
      <c r="B76" s="58"/>
      <c r="C76" s="59">
        <v>3</v>
      </c>
      <c r="D76" s="59">
        <v>24</v>
      </c>
      <c r="E76" s="59"/>
      <c r="F76" s="59"/>
      <c r="G76" s="59"/>
      <c r="H76" s="65">
        <v>28</v>
      </c>
      <c r="I76" s="65">
        <v>23</v>
      </c>
      <c r="J76" s="65">
        <v>28</v>
      </c>
      <c r="K76" s="65">
        <v>27</v>
      </c>
      <c r="L76" s="65">
        <v>31</v>
      </c>
      <c r="M76" s="65">
        <v>29</v>
      </c>
      <c r="N76" s="65">
        <v>22</v>
      </c>
      <c r="O76" s="65">
        <v>24</v>
      </c>
      <c r="P76" s="65">
        <v>28</v>
      </c>
      <c r="Q76" s="60">
        <v>20</v>
      </c>
    </row>
    <row r="77" spans="1:17" x14ac:dyDescent="0.3">
      <c r="B77" s="58"/>
      <c r="C77" s="59">
        <v>4</v>
      </c>
      <c r="D77" s="59">
        <v>30</v>
      </c>
      <c r="E77" s="59">
        <v>3</v>
      </c>
      <c r="F77" s="59"/>
      <c r="G77" s="59"/>
      <c r="H77" s="65">
        <v>26</v>
      </c>
      <c r="I77" s="65">
        <v>34</v>
      </c>
      <c r="J77" s="65">
        <v>24</v>
      </c>
      <c r="K77" s="65">
        <v>27</v>
      </c>
      <c r="L77" s="65">
        <v>32</v>
      </c>
      <c r="M77" s="65">
        <v>25</v>
      </c>
      <c r="N77" s="65">
        <v>25</v>
      </c>
      <c r="O77" s="65">
        <v>27</v>
      </c>
      <c r="P77" s="65">
        <v>20</v>
      </c>
      <c r="Q77" s="60">
        <v>23</v>
      </c>
    </row>
    <row r="78" spans="1:17" x14ac:dyDescent="0.3">
      <c r="B78" s="58"/>
      <c r="C78" s="59">
        <v>5</v>
      </c>
      <c r="D78" s="59">
        <v>30</v>
      </c>
      <c r="E78" s="59"/>
      <c r="F78" s="59"/>
      <c r="G78" s="59"/>
      <c r="H78" s="65">
        <v>32</v>
      </c>
      <c r="I78" s="65">
        <v>27</v>
      </c>
      <c r="J78" s="65">
        <v>27</v>
      </c>
      <c r="K78" s="65">
        <v>37</v>
      </c>
      <c r="L78" s="65">
        <v>24</v>
      </c>
      <c r="M78" s="65">
        <v>27</v>
      </c>
      <c r="N78" s="65">
        <v>28</v>
      </c>
      <c r="O78" s="65">
        <v>20</v>
      </c>
      <c r="P78" s="65">
        <v>24</v>
      </c>
      <c r="Q78" s="60">
        <v>29</v>
      </c>
    </row>
    <row r="79" spans="1:17" x14ac:dyDescent="0.3">
      <c r="B79" s="58"/>
      <c r="C79" s="59">
        <v>6</v>
      </c>
      <c r="D79" s="59">
        <v>30</v>
      </c>
      <c r="E79" s="59"/>
      <c r="F79" s="59"/>
      <c r="G79" s="59"/>
      <c r="H79" s="65">
        <v>29</v>
      </c>
      <c r="I79" s="65">
        <v>27</v>
      </c>
      <c r="J79" s="65">
        <v>34</v>
      </c>
      <c r="K79" s="65">
        <v>29</v>
      </c>
      <c r="L79" s="65">
        <v>25</v>
      </c>
      <c r="M79" s="65">
        <v>21</v>
      </c>
      <c r="N79" s="65">
        <v>18</v>
      </c>
      <c r="O79" s="65">
        <v>22</v>
      </c>
      <c r="P79" s="65">
        <v>32</v>
      </c>
      <c r="Q79" s="60">
        <v>25</v>
      </c>
    </row>
    <row r="80" spans="1:17" x14ac:dyDescent="0.3">
      <c r="A80">
        <v>2</v>
      </c>
      <c r="B80" s="58">
        <f>A80*27</f>
        <v>54</v>
      </c>
      <c r="C80" s="59">
        <v>7</v>
      </c>
      <c r="D80" s="59">
        <v>35</v>
      </c>
      <c r="E80" s="59">
        <v>2</v>
      </c>
      <c r="F80" s="59"/>
      <c r="G80" s="59"/>
      <c r="H80" s="65">
        <v>32</v>
      </c>
      <c r="I80" s="65">
        <v>31</v>
      </c>
      <c r="J80" s="65">
        <v>32</v>
      </c>
      <c r="K80" s="65">
        <v>28</v>
      </c>
      <c r="L80" s="65">
        <v>27</v>
      </c>
      <c r="M80" s="65">
        <v>9</v>
      </c>
      <c r="N80" s="17"/>
      <c r="O80" s="17"/>
      <c r="P80" s="17"/>
      <c r="Q80" s="60"/>
    </row>
    <row r="81" spans="1:17" x14ac:dyDescent="0.3">
      <c r="B81" s="58"/>
      <c r="C81" s="59">
        <v>8</v>
      </c>
      <c r="D81" s="59">
        <v>35</v>
      </c>
      <c r="E81" s="59"/>
      <c r="F81" s="59"/>
      <c r="G81" s="59"/>
      <c r="H81" s="65">
        <v>32</v>
      </c>
      <c r="I81" s="65">
        <v>29</v>
      </c>
      <c r="J81" s="65">
        <v>32</v>
      </c>
      <c r="K81" s="65">
        <v>30</v>
      </c>
      <c r="L81" s="65">
        <v>24</v>
      </c>
      <c r="M81" s="17"/>
      <c r="N81" s="17"/>
      <c r="O81" s="17"/>
      <c r="P81" s="17"/>
      <c r="Q81" s="60"/>
    </row>
    <row r="82" spans="1:17" x14ac:dyDescent="0.3">
      <c r="B82" s="58"/>
      <c r="C82" s="59">
        <v>9</v>
      </c>
      <c r="D82" s="59">
        <v>35</v>
      </c>
      <c r="E82" s="59"/>
      <c r="F82" s="59"/>
      <c r="G82" s="59"/>
      <c r="H82" s="17"/>
      <c r="I82" s="17"/>
      <c r="J82" s="65"/>
      <c r="K82" s="65"/>
      <c r="L82" s="65"/>
      <c r="M82" s="65"/>
      <c r="N82" s="65"/>
      <c r="O82" s="65"/>
      <c r="P82" s="65"/>
      <c r="Q82" s="60"/>
    </row>
    <row r="83" spans="1:17" x14ac:dyDescent="0.3">
      <c r="B83" s="58"/>
      <c r="C83" s="59">
        <v>10</v>
      </c>
      <c r="D83" s="59">
        <v>35</v>
      </c>
      <c r="E83" s="59"/>
      <c r="F83" s="59"/>
      <c r="G83" s="59"/>
      <c r="H83" s="17"/>
      <c r="I83" s="17"/>
      <c r="J83" s="65"/>
      <c r="K83" s="65"/>
      <c r="L83" s="65"/>
      <c r="M83" s="65"/>
      <c r="N83" s="65"/>
      <c r="O83" s="65"/>
      <c r="P83" s="65"/>
      <c r="Q83" s="60"/>
    </row>
    <row r="84" spans="1:17" x14ac:dyDescent="0.3">
      <c r="B84" s="58"/>
      <c r="C84" s="59">
        <v>11</v>
      </c>
      <c r="D84" s="59">
        <v>35</v>
      </c>
      <c r="E84" s="59"/>
      <c r="F84" s="59"/>
      <c r="G84" s="59"/>
      <c r="H84" s="17"/>
      <c r="I84" s="17"/>
      <c r="J84" s="65"/>
      <c r="K84" s="65"/>
      <c r="L84" s="65"/>
      <c r="M84" s="65"/>
      <c r="N84" s="65"/>
      <c r="O84" s="65"/>
      <c r="P84" s="65"/>
      <c r="Q84" s="60"/>
    </row>
    <row r="85" spans="1:17" x14ac:dyDescent="0.3">
      <c r="A85">
        <v>2</v>
      </c>
      <c r="B85" s="58">
        <f>A85*15</f>
        <v>30</v>
      </c>
      <c r="C85" s="59">
        <v>12</v>
      </c>
      <c r="D85" s="59">
        <v>35</v>
      </c>
      <c r="E85" s="59"/>
      <c r="F85" s="59"/>
      <c r="G85" s="59"/>
      <c r="H85" s="65"/>
      <c r="I85" s="65"/>
      <c r="J85" s="65"/>
      <c r="K85" s="65"/>
      <c r="L85" s="65"/>
      <c r="M85" s="65"/>
      <c r="N85" s="65"/>
      <c r="O85" s="65"/>
      <c r="P85" s="65"/>
      <c r="Q85" s="60"/>
    </row>
    <row r="86" spans="1:17" ht="15" thickBot="1" x14ac:dyDescent="0.35">
      <c r="A86">
        <f>SUM(B74:B85)</f>
        <v>284</v>
      </c>
      <c r="B86" s="61" t="s">
        <v>157</v>
      </c>
      <c r="C86" s="62"/>
      <c r="D86" s="62">
        <f>SUM(E86:G86)</f>
        <v>410</v>
      </c>
      <c r="E86" s="62">
        <f>E73*D73+E77*D77+E80*D80</f>
        <v>280</v>
      </c>
      <c r="F86" s="62">
        <f>F73*15</f>
        <v>30</v>
      </c>
      <c r="G86" s="62">
        <f>G73*25</f>
        <v>100</v>
      </c>
      <c r="H86" s="63">
        <f>SUM(H73:H85)</f>
        <v>267</v>
      </c>
      <c r="I86" s="63">
        <f t="shared" ref="I86" si="13">SUM(I73:I85)</f>
        <v>258</v>
      </c>
      <c r="J86" s="63">
        <f t="shared" ref="J86" si="14">SUM(J73:J85)</f>
        <v>261</v>
      </c>
      <c r="K86" s="63">
        <f t="shared" ref="K86" si="15">SUM(K73:K85)</f>
        <v>258</v>
      </c>
      <c r="L86" s="63">
        <f t="shared" ref="L86" si="16">SUM(L73:L85)</f>
        <v>236</v>
      </c>
      <c r="M86" s="63">
        <f t="shared" ref="M86" si="17">SUM(M73:M85)</f>
        <v>208</v>
      </c>
      <c r="N86" s="63">
        <f t="shared" ref="N86" si="18">SUM(N73:N85)</f>
        <v>165</v>
      </c>
      <c r="O86" s="63">
        <f t="shared" ref="O86" si="19">SUM(O73:O85)</f>
        <v>157</v>
      </c>
      <c r="P86" s="63">
        <f t="shared" ref="P86" si="20">SUM(P73:P85)</f>
        <v>167</v>
      </c>
      <c r="Q86" s="64">
        <f t="shared" ref="Q86" si="21">SUM(Q73:Q85)</f>
        <v>167</v>
      </c>
    </row>
    <row r="87" spans="1:17" x14ac:dyDescent="0.3">
      <c r="B87" s="54" t="s">
        <v>553</v>
      </c>
      <c r="C87" s="55" t="s">
        <v>550</v>
      </c>
      <c r="D87" s="55">
        <v>24</v>
      </c>
      <c r="E87" s="55"/>
      <c r="F87" s="55"/>
      <c r="G87" s="55"/>
      <c r="H87" s="56"/>
      <c r="I87" s="56"/>
      <c r="J87" s="56"/>
      <c r="K87" s="56"/>
      <c r="L87" s="56"/>
      <c r="M87" s="56"/>
      <c r="N87" s="56"/>
      <c r="O87" s="56"/>
      <c r="P87" s="56"/>
      <c r="Q87" s="57"/>
    </row>
    <row r="88" spans="1:17" x14ac:dyDescent="0.3">
      <c r="A88">
        <v>0</v>
      </c>
      <c r="B88" s="58">
        <f>A88*25</f>
        <v>0</v>
      </c>
      <c r="C88" s="59">
        <v>1</v>
      </c>
      <c r="D88" s="59">
        <v>24</v>
      </c>
      <c r="E88" s="59"/>
      <c r="F88" s="59"/>
      <c r="G88" s="59"/>
      <c r="H88" s="65"/>
      <c r="I88" s="65"/>
      <c r="J88" s="65"/>
      <c r="K88" s="65"/>
      <c r="L88" s="65"/>
      <c r="M88" s="65"/>
      <c r="N88" s="65"/>
      <c r="O88" s="65"/>
      <c r="P88" s="65"/>
      <c r="Q88" s="60"/>
    </row>
    <row r="89" spans="1:17" x14ac:dyDescent="0.3">
      <c r="B89" s="58"/>
      <c r="C89" s="59">
        <v>2</v>
      </c>
      <c r="D89" s="59">
        <v>24</v>
      </c>
      <c r="E89" s="59"/>
      <c r="F89" s="59"/>
      <c r="G89" s="59"/>
      <c r="H89" s="65"/>
      <c r="I89" s="65"/>
      <c r="J89" s="65"/>
      <c r="K89" s="65"/>
      <c r="L89" s="65"/>
      <c r="M89" s="65"/>
      <c r="N89" s="65"/>
      <c r="O89" s="65"/>
      <c r="P89" s="65"/>
      <c r="Q89" s="60"/>
    </row>
    <row r="90" spans="1:17" x14ac:dyDescent="0.3">
      <c r="B90" s="58"/>
      <c r="C90" s="59">
        <v>3</v>
      </c>
      <c r="D90" s="59">
        <v>24</v>
      </c>
      <c r="E90" s="59"/>
      <c r="F90" s="59"/>
      <c r="G90" s="59"/>
      <c r="H90" s="65"/>
      <c r="I90" s="65"/>
      <c r="J90" s="65"/>
      <c r="K90" s="65"/>
      <c r="L90" s="65"/>
      <c r="M90" s="65"/>
      <c r="N90" s="65"/>
      <c r="O90" s="65"/>
      <c r="P90" s="65"/>
      <c r="Q90" s="60"/>
    </row>
    <row r="91" spans="1:17" x14ac:dyDescent="0.3">
      <c r="B91" s="58"/>
      <c r="C91" s="59">
        <v>4</v>
      </c>
      <c r="D91" s="59">
        <v>30</v>
      </c>
      <c r="E91" s="59"/>
      <c r="F91" s="59"/>
      <c r="G91" s="59"/>
      <c r="H91" s="65"/>
      <c r="I91" s="65"/>
      <c r="J91" s="65"/>
      <c r="K91" s="65"/>
      <c r="L91" s="65"/>
      <c r="M91" s="65"/>
      <c r="N91" s="65"/>
      <c r="O91" s="65"/>
      <c r="P91" s="65"/>
      <c r="Q91" s="60"/>
    </row>
    <row r="92" spans="1:17" x14ac:dyDescent="0.3">
      <c r="B92" s="58"/>
      <c r="C92" s="59">
        <v>5</v>
      </c>
      <c r="D92" s="59">
        <v>30</v>
      </c>
      <c r="E92" s="59"/>
      <c r="F92" s="59"/>
      <c r="G92" s="59"/>
      <c r="H92" s="65"/>
      <c r="I92" s="65"/>
      <c r="J92" s="65"/>
      <c r="K92" s="65"/>
      <c r="L92" s="65"/>
      <c r="M92" s="65"/>
      <c r="N92" s="65"/>
      <c r="O92" s="65"/>
      <c r="P92" s="65"/>
      <c r="Q92" s="60"/>
    </row>
    <row r="93" spans="1:17" x14ac:dyDescent="0.3">
      <c r="B93" s="58"/>
      <c r="C93" s="59">
        <v>6</v>
      </c>
      <c r="D93" s="59">
        <v>30</v>
      </c>
      <c r="E93" s="59"/>
      <c r="F93" s="59"/>
      <c r="G93" s="59"/>
      <c r="H93" s="65"/>
      <c r="I93" s="65"/>
      <c r="J93" s="65"/>
      <c r="K93" s="65"/>
      <c r="L93" s="65"/>
      <c r="M93" s="65"/>
      <c r="N93" s="65"/>
      <c r="O93" s="65"/>
      <c r="P93" s="65"/>
      <c r="Q93" s="60"/>
    </row>
    <row r="94" spans="1:17" x14ac:dyDescent="0.3">
      <c r="A94">
        <v>1</v>
      </c>
      <c r="B94" s="58">
        <f>A94*27</f>
        <v>27</v>
      </c>
      <c r="C94" s="59">
        <v>7</v>
      </c>
      <c r="D94" s="59">
        <v>35</v>
      </c>
      <c r="E94" s="59"/>
      <c r="F94" s="59"/>
      <c r="G94" s="59"/>
      <c r="H94" s="65"/>
      <c r="I94" s="65"/>
      <c r="J94" s="65"/>
      <c r="K94" s="65"/>
      <c r="L94" s="65"/>
      <c r="M94" s="65"/>
      <c r="N94" s="17"/>
      <c r="O94" s="17"/>
      <c r="P94" s="17"/>
      <c r="Q94" s="60"/>
    </row>
    <row r="95" spans="1:17" x14ac:dyDescent="0.3">
      <c r="B95" s="58"/>
      <c r="C95" s="59">
        <v>8</v>
      </c>
      <c r="D95" s="59">
        <v>35</v>
      </c>
      <c r="E95" s="59"/>
      <c r="F95" s="59"/>
      <c r="G95" s="59"/>
      <c r="H95" s="65"/>
      <c r="I95" s="65"/>
      <c r="J95" s="65"/>
      <c r="K95" s="65"/>
      <c r="L95" s="65"/>
      <c r="M95" s="17"/>
      <c r="N95" s="17"/>
      <c r="O95" s="17"/>
      <c r="P95" s="17"/>
      <c r="Q95" s="60"/>
    </row>
    <row r="96" spans="1:17" x14ac:dyDescent="0.3">
      <c r="B96" s="58"/>
      <c r="C96" s="59">
        <v>9</v>
      </c>
      <c r="D96" s="59">
        <v>35</v>
      </c>
      <c r="E96" s="59">
        <v>1</v>
      </c>
      <c r="F96" s="59"/>
      <c r="G96" s="59"/>
      <c r="H96" s="17">
        <v>1</v>
      </c>
      <c r="I96" s="17">
        <v>2</v>
      </c>
      <c r="J96" s="65">
        <v>0</v>
      </c>
      <c r="K96" s="65">
        <v>0</v>
      </c>
      <c r="L96" s="65">
        <v>0</v>
      </c>
      <c r="M96" s="65">
        <v>1</v>
      </c>
      <c r="N96" s="65">
        <v>0</v>
      </c>
      <c r="O96" s="65">
        <v>1</v>
      </c>
      <c r="P96" s="65">
        <v>6</v>
      </c>
      <c r="Q96" s="60">
        <v>4</v>
      </c>
    </row>
    <row r="97" spans="1:17" x14ac:dyDescent="0.3">
      <c r="B97" s="58"/>
      <c r="C97" s="59">
        <v>10</v>
      </c>
      <c r="D97" s="59">
        <v>35</v>
      </c>
      <c r="E97" s="59"/>
      <c r="F97" s="59"/>
      <c r="G97" s="59"/>
      <c r="H97" s="17">
        <v>6</v>
      </c>
      <c r="I97" s="17">
        <v>6</v>
      </c>
      <c r="J97" s="65">
        <v>1</v>
      </c>
      <c r="K97" s="65">
        <v>7</v>
      </c>
      <c r="L97" s="65">
        <v>8</v>
      </c>
      <c r="M97" s="65">
        <v>5</v>
      </c>
      <c r="N97" s="65">
        <v>1</v>
      </c>
      <c r="O97" s="65">
        <v>1</v>
      </c>
      <c r="P97" s="65">
        <v>1</v>
      </c>
      <c r="Q97" s="60">
        <v>2</v>
      </c>
    </row>
    <row r="98" spans="1:17" x14ac:dyDescent="0.3">
      <c r="B98" s="58"/>
      <c r="C98" s="59">
        <v>11</v>
      </c>
      <c r="D98" s="59">
        <v>35</v>
      </c>
      <c r="E98" s="59"/>
      <c r="F98" s="59"/>
      <c r="G98" s="59"/>
      <c r="H98" s="17">
        <v>9</v>
      </c>
      <c r="I98" s="17">
        <v>8</v>
      </c>
      <c r="J98" s="65">
        <v>9</v>
      </c>
      <c r="K98" s="65">
        <v>11</v>
      </c>
      <c r="L98" s="65">
        <v>16</v>
      </c>
      <c r="M98" s="65">
        <v>8</v>
      </c>
      <c r="N98" s="65">
        <v>0</v>
      </c>
      <c r="O98" s="65">
        <v>0</v>
      </c>
      <c r="P98" s="65">
        <v>2</v>
      </c>
      <c r="Q98" s="60">
        <v>0</v>
      </c>
    </row>
    <row r="99" spans="1:17" x14ac:dyDescent="0.3">
      <c r="A99">
        <v>1</v>
      </c>
      <c r="B99" s="58">
        <f>A99*15</f>
        <v>15</v>
      </c>
      <c r="C99" s="59">
        <v>12</v>
      </c>
      <c r="D99" s="59">
        <v>35</v>
      </c>
      <c r="E99" s="59"/>
      <c r="F99" s="59"/>
      <c r="G99" s="59"/>
      <c r="H99" s="65">
        <v>4</v>
      </c>
      <c r="I99" s="65">
        <v>7</v>
      </c>
      <c r="J99" s="65">
        <v>18</v>
      </c>
      <c r="K99" s="65">
        <v>15</v>
      </c>
      <c r="L99" s="65">
        <v>12</v>
      </c>
      <c r="M99" s="65">
        <v>4</v>
      </c>
      <c r="N99" s="65">
        <v>0</v>
      </c>
      <c r="O99" s="65">
        <v>1</v>
      </c>
      <c r="P99" s="65">
        <v>0</v>
      </c>
      <c r="Q99" s="60">
        <v>0</v>
      </c>
    </row>
    <row r="100" spans="1:17" ht="15" thickBot="1" x14ac:dyDescent="0.35">
      <c r="A100">
        <f>SUM(B88:B99)</f>
        <v>42</v>
      </c>
      <c r="B100" s="61" t="s">
        <v>157</v>
      </c>
      <c r="C100" s="62"/>
      <c r="D100" s="62"/>
      <c r="E100" s="62">
        <v>35</v>
      </c>
      <c r="F100" s="62"/>
      <c r="G100" s="62"/>
      <c r="H100" s="63">
        <f>SUM(H87:H99)</f>
        <v>20</v>
      </c>
      <c r="I100" s="63">
        <f t="shared" ref="I100" si="22">SUM(I87:I99)</f>
        <v>23</v>
      </c>
      <c r="J100" s="63">
        <f t="shared" ref="J100" si="23">SUM(J87:J99)</f>
        <v>28</v>
      </c>
      <c r="K100" s="63">
        <f t="shared" ref="K100" si="24">SUM(K87:K99)</f>
        <v>33</v>
      </c>
      <c r="L100" s="63">
        <f t="shared" ref="L100" si="25">SUM(L87:L99)</f>
        <v>36</v>
      </c>
      <c r="M100" s="63">
        <f t="shared" ref="M100" si="26">SUM(M87:M99)</f>
        <v>18</v>
      </c>
      <c r="N100" s="63">
        <f t="shared" ref="N100" si="27">SUM(N87:N99)</f>
        <v>1</v>
      </c>
      <c r="O100" s="63">
        <f t="shared" ref="O100" si="28">SUM(O87:O99)</f>
        <v>3</v>
      </c>
      <c r="P100" s="63">
        <f t="shared" ref="P100" si="29">SUM(P87:P99)</f>
        <v>9</v>
      </c>
      <c r="Q100" s="64">
        <f t="shared" ref="Q100" si="30">SUM(Q87:Q99)</f>
        <v>6</v>
      </c>
    </row>
    <row r="101" spans="1:17" x14ac:dyDescent="0.3">
      <c r="B101" s="54" t="s">
        <v>554</v>
      </c>
      <c r="C101" s="55" t="s">
        <v>550</v>
      </c>
      <c r="D101" s="55">
        <v>24</v>
      </c>
      <c r="E101" s="55"/>
      <c r="F101" s="55"/>
      <c r="G101" s="55"/>
      <c r="H101" s="56"/>
      <c r="I101" s="56"/>
      <c r="J101" s="56"/>
      <c r="K101" s="56">
        <v>33</v>
      </c>
      <c r="L101" s="56">
        <v>28</v>
      </c>
      <c r="M101" s="56">
        <v>34</v>
      </c>
      <c r="N101" s="56">
        <v>10</v>
      </c>
      <c r="O101" s="56">
        <v>7</v>
      </c>
      <c r="P101" s="56">
        <v>12</v>
      </c>
      <c r="Q101" s="57">
        <v>10</v>
      </c>
    </row>
    <row r="102" spans="1:17" x14ac:dyDescent="0.3">
      <c r="A102">
        <v>2</v>
      </c>
      <c r="B102" s="58">
        <f>A102*25</f>
        <v>50</v>
      </c>
      <c r="C102" s="59">
        <v>1</v>
      </c>
      <c r="D102" s="59">
        <v>24</v>
      </c>
      <c r="E102" s="59"/>
      <c r="F102" s="59"/>
      <c r="G102" s="59"/>
      <c r="H102" s="65"/>
      <c r="I102" s="65"/>
      <c r="J102" s="65"/>
      <c r="K102" s="65">
        <v>28</v>
      </c>
      <c r="L102" s="65">
        <v>30</v>
      </c>
      <c r="M102" s="65">
        <v>22</v>
      </c>
      <c r="N102" s="65">
        <v>8</v>
      </c>
      <c r="O102" s="65">
        <v>11</v>
      </c>
      <c r="P102" s="65">
        <v>9</v>
      </c>
      <c r="Q102" s="60">
        <v>10</v>
      </c>
    </row>
    <row r="103" spans="1:17" x14ac:dyDescent="0.3">
      <c r="B103" s="58"/>
      <c r="C103" s="59">
        <v>2</v>
      </c>
      <c r="D103" s="59">
        <v>24</v>
      </c>
      <c r="E103" s="59"/>
      <c r="F103" s="59"/>
      <c r="G103" s="59"/>
      <c r="H103" s="65"/>
      <c r="I103" s="65"/>
      <c r="J103" s="65"/>
      <c r="K103" s="65">
        <v>28</v>
      </c>
      <c r="L103" s="65">
        <v>25</v>
      </c>
      <c r="M103" s="65">
        <v>25</v>
      </c>
      <c r="N103" s="65">
        <v>9</v>
      </c>
      <c r="O103" s="65">
        <v>6</v>
      </c>
      <c r="P103" s="65">
        <v>9</v>
      </c>
      <c r="Q103" s="60">
        <v>15</v>
      </c>
    </row>
    <row r="104" spans="1:17" x14ac:dyDescent="0.3">
      <c r="B104" s="58"/>
      <c r="C104" s="59">
        <v>3</v>
      </c>
      <c r="D104" s="59">
        <v>24</v>
      </c>
      <c r="E104" s="59"/>
      <c r="F104" s="59"/>
      <c r="G104" s="59"/>
      <c r="H104" s="65"/>
      <c r="I104" s="65"/>
      <c r="J104" s="65"/>
      <c r="K104" s="65">
        <v>25</v>
      </c>
      <c r="L104" s="65">
        <v>25</v>
      </c>
      <c r="M104" s="65">
        <v>27</v>
      </c>
      <c r="N104" s="65">
        <v>8</v>
      </c>
      <c r="O104" s="65">
        <v>11</v>
      </c>
      <c r="P104" s="65">
        <v>12</v>
      </c>
      <c r="Q104" s="60">
        <v>15</v>
      </c>
    </row>
    <row r="105" spans="1:17" x14ac:dyDescent="0.3">
      <c r="B105" s="58"/>
      <c r="C105" s="59">
        <v>4</v>
      </c>
      <c r="D105" s="59">
        <v>30</v>
      </c>
      <c r="E105" s="59"/>
      <c r="F105" s="59"/>
      <c r="G105" s="59"/>
      <c r="H105" s="65"/>
      <c r="I105" s="65"/>
      <c r="J105" s="65"/>
      <c r="K105" s="65"/>
      <c r="L105" s="65"/>
      <c r="M105" s="65"/>
      <c r="N105" s="65">
        <v>8</v>
      </c>
      <c r="O105" s="65">
        <v>13</v>
      </c>
      <c r="P105" s="65">
        <v>14</v>
      </c>
      <c r="Q105" s="60">
        <v>19</v>
      </c>
    </row>
    <row r="106" spans="1:17" x14ac:dyDescent="0.3">
      <c r="B106" s="58"/>
      <c r="C106" s="59">
        <v>5</v>
      </c>
      <c r="D106" s="59">
        <v>30</v>
      </c>
      <c r="E106" s="59"/>
      <c r="F106" s="59"/>
      <c r="G106" s="59"/>
      <c r="H106" s="65"/>
      <c r="I106" s="65"/>
      <c r="J106" s="65"/>
      <c r="K106" s="65"/>
      <c r="L106" s="65"/>
      <c r="M106" s="65"/>
      <c r="N106" s="65">
        <v>11</v>
      </c>
      <c r="O106" s="65">
        <v>20</v>
      </c>
      <c r="P106" s="65">
        <v>18</v>
      </c>
      <c r="Q106" s="60">
        <v>27</v>
      </c>
    </row>
    <row r="107" spans="1:17" x14ac:dyDescent="0.3">
      <c r="B107" s="58"/>
      <c r="C107" s="59">
        <v>6</v>
      </c>
      <c r="D107" s="59">
        <v>30</v>
      </c>
      <c r="E107" s="59">
        <v>2</v>
      </c>
      <c r="F107" s="59"/>
      <c r="G107" s="59"/>
      <c r="H107" s="65">
        <v>19</v>
      </c>
      <c r="I107" s="65">
        <v>21</v>
      </c>
      <c r="J107" s="65">
        <v>21</v>
      </c>
      <c r="K107" s="65"/>
      <c r="L107" s="65"/>
      <c r="M107" s="65"/>
      <c r="N107" s="65">
        <v>18</v>
      </c>
      <c r="O107" s="65">
        <v>16</v>
      </c>
      <c r="P107" s="65">
        <v>20</v>
      </c>
      <c r="Q107" s="60">
        <v>16</v>
      </c>
    </row>
    <row r="108" spans="1:17" x14ac:dyDescent="0.3">
      <c r="A108">
        <v>4</v>
      </c>
      <c r="B108" s="58">
        <f>A108*27</f>
        <v>108</v>
      </c>
      <c r="C108" s="59">
        <v>7</v>
      </c>
      <c r="D108" s="59">
        <v>35</v>
      </c>
      <c r="E108" s="59">
        <v>4</v>
      </c>
      <c r="F108" s="59"/>
      <c r="G108" s="59"/>
      <c r="H108" s="65">
        <v>26</v>
      </c>
      <c r="I108" s="65">
        <v>18</v>
      </c>
      <c r="J108" s="65">
        <v>17</v>
      </c>
      <c r="K108" s="65"/>
      <c r="L108" s="65"/>
      <c r="M108" s="65"/>
      <c r="N108" s="17"/>
      <c r="O108" s="17"/>
      <c r="P108" s="17"/>
      <c r="Q108" s="60"/>
    </row>
    <row r="109" spans="1:17" x14ac:dyDescent="0.3">
      <c r="B109" s="58"/>
      <c r="C109" s="59">
        <v>8</v>
      </c>
      <c r="D109" s="59">
        <v>35</v>
      </c>
      <c r="E109" s="59"/>
      <c r="F109" s="59"/>
      <c r="G109" s="59"/>
      <c r="H109" s="65">
        <v>16</v>
      </c>
      <c r="I109" s="65">
        <v>23</v>
      </c>
      <c r="J109" s="65">
        <v>16</v>
      </c>
      <c r="K109" s="65"/>
      <c r="L109" s="65"/>
      <c r="M109" s="17"/>
      <c r="N109" s="17"/>
      <c r="O109" s="17"/>
      <c r="P109" s="17"/>
      <c r="Q109" s="60"/>
    </row>
    <row r="110" spans="1:17" x14ac:dyDescent="0.3">
      <c r="B110" s="58"/>
      <c r="C110" s="59">
        <v>9</v>
      </c>
      <c r="D110" s="59">
        <v>35</v>
      </c>
      <c r="E110" s="59"/>
      <c r="F110" s="59"/>
      <c r="G110" s="59"/>
      <c r="H110" s="17"/>
      <c r="I110" s="17"/>
      <c r="J110" s="65"/>
      <c r="K110" s="65"/>
      <c r="L110" s="65"/>
      <c r="M110" s="65"/>
      <c r="N110" s="65"/>
      <c r="O110" s="65"/>
      <c r="P110" s="65"/>
      <c r="Q110" s="60"/>
    </row>
    <row r="111" spans="1:17" x14ac:dyDescent="0.3">
      <c r="B111" s="58"/>
      <c r="C111" s="59">
        <v>10</v>
      </c>
      <c r="D111" s="59">
        <v>35</v>
      </c>
      <c r="E111" s="59"/>
      <c r="F111" s="59"/>
      <c r="G111" s="59"/>
      <c r="H111" s="17"/>
      <c r="I111" s="17"/>
      <c r="J111" s="65"/>
      <c r="K111" s="65"/>
      <c r="L111" s="65"/>
      <c r="M111" s="65"/>
      <c r="N111" s="65"/>
      <c r="O111" s="65"/>
      <c r="P111" s="65"/>
      <c r="Q111" s="60"/>
    </row>
    <row r="112" spans="1:17" x14ac:dyDescent="0.3">
      <c r="B112" s="58"/>
      <c r="C112" s="59">
        <v>11</v>
      </c>
      <c r="D112" s="59">
        <v>35</v>
      </c>
      <c r="E112" s="59"/>
      <c r="F112" s="59"/>
      <c r="G112" s="59"/>
      <c r="H112" s="17"/>
      <c r="I112" s="17"/>
      <c r="J112" s="65"/>
      <c r="K112" s="65"/>
      <c r="L112" s="65"/>
      <c r="M112" s="65"/>
      <c r="N112" s="65"/>
      <c r="O112" s="65"/>
      <c r="P112" s="65"/>
      <c r="Q112" s="60"/>
    </row>
    <row r="113" spans="1:20" x14ac:dyDescent="0.3">
      <c r="A113">
        <v>0</v>
      </c>
      <c r="B113" s="58">
        <f>A113*15</f>
        <v>0</v>
      </c>
      <c r="C113" s="59">
        <v>12</v>
      </c>
      <c r="D113" s="59">
        <v>35</v>
      </c>
      <c r="E113" s="59"/>
      <c r="F113" s="59"/>
      <c r="G113" s="59"/>
      <c r="H113" s="65"/>
      <c r="I113" s="65"/>
      <c r="J113" s="65"/>
      <c r="K113" s="65"/>
      <c r="L113" s="65"/>
      <c r="M113" s="65"/>
      <c r="N113" s="65"/>
      <c r="O113" s="65"/>
      <c r="P113" s="65"/>
      <c r="Q113" s="60"/>
    </row>
    <row r="114" spans="1:20" ht="15" thickBot="1" x14ac:dyDescent="0.35">
      <c r="A114">
        <f>SUM(B102:B113)</f>
        <v>158</v>
      </c>
      <c r="B114" s="61" t="s">
        <v>157</v>
      </c>
      <c r="C114" s="62"/>
      <c r="D114" s="62"/>
      <c r="E114" s="62">
        <f>E107*D107+E108*D108</f>
        <v>200</v>
      </c>
      <c r="F114" s="62"/>
      <c r="G114" s="62"/>
      <c r="H114" s="63">
        <f>SUM(H101:H113)</f>
        <v>61</v>
      </c>
      <c r="I114" s="63">
        <f t="shared" ref="I114" si="31">SUM(I101:I113)</f>
        <v>62</v>
      </c>
      <c r="J114" s="63">
        <f t="shared" ref="J114" si="32">SUM(J101:J113)</f>
        <v>54</v>
      </c>
      <c r="K114" s="63">
        <f t="shared" ref="K114" si="33">SUM(K101:K113)</f>
        <v>114</v>
      </c>
      <c r="L114" s="63">
        <f t="shared" ref="L114" si="34">SUM(L101:L113)</f>
        <v>108</v>
      </c>
      <c r="M114" s="63">
        <f t="shared" ref="M114" si="35">SUM(M101:M113)</f>
        <v>108</v>
      </c>
      <c r="N114" s="63">
        <f t="shared" ref="N114" si="36">SUM(N101:N113)</f>
        <v>72</v>
      </c>
      <c r="O114" s="63">
        <f t="shared" ref="O114" si="37">SUM(O101:O113)</f>
        <v>84</v>
      </c>
      <c r="P114" s="63">
        <f t="shared" ref="P114" si="38">SUM(P101:P113)</f>
        <v>94</v>
      </c>
      <c r="Q114" s="64">
        <f t="shared" ref="Q114" si="39">SUM(Q101:Q113)</f>
        <v>112</v>
      </c>
    </row>
    <row r="115" spans="1:20" x14ac:dyDescent="0.3">
      <c r="H115">
        <f>SUM(H3:H114)/2</f>
        <v>1520</v>
      </c>
      <c r="I115">
        <f t="shared" ref="I115:Q115" si="40">SUM(I3:I114)/2</f>
        <v>1549</v>
      </c>
      <c r="J115">
        <f t="shared" si="40"/>
        <v>1590</v>
      </c>
      <c r="K115">
        <f t="shared" si="40"/>
        <v>1571</v>
      </c>
      <c r="L115">
        <f t="shared" si="40"/>
        <v>1527</v>
      </c>
      <c r="M115">
        <f t="shared" si="40"/>
        <v>1369</v>
      </c>
      <c r="N115">
        <f t="shared" si="40"/>
        <v>1311</v>
      </c>
      <c r="O115">
        <f t="shared" si="40"/>
        <v>1319</v>
      </c>
      <c r="P115">
        <f t="shared" si="40"/>
        <v>1391</v>
      </c>
      <c r="Q115">
        <f t="shared" si="40"/>
        <v>1391</v>
      </c>
    </row>
    <row r="117" spans="1:20" x14ac:dyDescent="0.3">
      <c r="A117" s="21"/>
      <c r="B117" s="13">
        <v>2014</v>
      </c>
      <c r="C117" s="31">
        <v>2013</v>
      </c>
      <c r="D117" s="13">
        <v>2012</v>
      </c>
      <c r="E117" s="31">
        <v>2011</v>
      </c>
      <c r="F117" s="13">
        <v>2010</v>
      </c>
      <c r="G117" s="31">
        <v>2009</v>
      </c>
      <c r="H117" s="13">
        <v>2008</v>
      </c>
      <c r="I117" s="31">
        <v>2007</v>
      </c>
      <c r="J117" s="13">
        <v>2006</v>
      </c>
      <c r="K117" s="31">
        <v>2005</v>
      </c>
      <c r="N117" t="s">
        <v>617</v>
      </c>
    </row>
    <row r="118" spans="1:20" x14ac:dyDescent="0.3">
      <c r="A118" s="21" t="s">
        <v>555</v>
      </c>
      <c r="B118" s="67">
        <f>SUMIF($C$3:$C$114,$A118,H$3:H$114)</f>
        <v>182</v>
      </c>
      <c r="C118" s="67">
        <f t="shared" ref="C118:K130" si="41">SUMIF($C$3:$C$114,$A118,I$3:I$114)</f>
        <v>185</v>
      </c>
      <c r="D118" s="67">
        <f t="shared" si="41"/>
        <v>168</v>
      </c>
      <c r="E118" s="67">
        <f t="shared" si="41"/>
        <v>134</v>
      </c>
      <c r="F118" s="13">
        <f t="shared" si="41"/>
        <v>136</v>
      </c>
      <c r="G118" s="13">
        <f t="shared" si="41"/>
        <v>174</v>
      </c>
      <c r="H118" s="13">
        <f t="shared" si="41"/>
        <v>129</v>
      </c>
      <c r="I118" s="13">
        <f t="shared" si="41"/>
        <v>95</v>
      </c>
      <c r="J118" s="13">
        <f t="shared" si="41"/>
        <v>123</v>
      </c>
      <c r="K118" s="13">
        <f t="shared" si="41"/>
        <v>113</v>
      </c>
      <c r="M118" t="s">
        <v>556</v>
      </c>
      <c r="N118">
        <v>24</v>
      </c>
    </row>
    <row r="119" spans="1:20" x14ac:dyDescent="0.3">
      <c r="A119" s="21">
        <v>1</v>
      </c>
      <c r="B119" s="67">
        <f t="shared" ref="B119:B130" si="42">SUMIF($C$3:$C$114,$A119,H$3:H$114)</f>
        <v>110</v>
      </c>
      <c r="C119" s="67">
        <f t="shared" si="41"/>
        <v>108</v>
      </c>
      <c r="D119" s="67">
        <f t="shared" si="41"/>
        <v>135</v>
      </c>
      <c r="E119" s="67">
        <f t="shared" si="41"/>
        <v>128</v>
      </c>
      <c r="F119" s="13">
        <f t="shared" si="41"/>
        <v>129</v>
      </c>
      <c r="G119" s="13">
        <f t="shared" si="41"/>
        <v>123</v>
      </c>
      <c r="H119" s="13">
        <f t="shared" si="41"/>
        <v>95</v>
      </c>
      <c r="I119" s="13">
        <f t="shared" si="41"/>
        <v>123</v>
      </c>
      <c r="J119" s="13">
        <f t="shared" si="41"/>
        <v>121</v>
      </c>
      <c r="K119" s="13">
        <f t="shared" si="41"/>
        <v>102</v>
      </c>
      <c r="M119" t="s">
        <v>557</v>
      </c>
      <c r="N119">
        <v>30</v>
      </c>
    </row>
    <row r="120" spans="1:20" x14ac:dyDescent="0.3">
      <c r="A120" s="21">
        <v>2</v>
      </c>
      <c r="B120" s="67">
        <f t="shared" si="42"/>
        <v>104</v>
      </c>
      <c r="C120" s="67">
        <f t="shared" si="41"/>
        <v>136</v>
      </c>
      <c r="D120" s="67">
        <f t="shared" si="41"/>
        <v>142</v>
      </c>
      <c r="E120" s="67">
        <f t="shared" si="41"/>
        <v>130</v>
      </c>
      <c r="F120" s="13">
        <f t="shared" si="41"/>
        <v>121</v>
      </c>
      <c r="G120" s="13">
        <f t="shared" si="41"/>
        <v>113</v>
      </c>
      <c r="H120" s="13">
        <f t="shared" si="41"/>
        <v>124</v>
      </c>
      <c r="I120" s="13">
        <f t="shared" si="41"/>
        <v>115</v>
      </c>
      <c r="J120" s="13">
        <f t="shared" si="41"/>
        <v>116</v>
      </c>
      <c r="K120" s="13">
        <f t="shared" si="41"/>
        <v>134</v>
      </c>
      <c r="M120" t="s">
        <v>558</v>
      </c>
      <c r="N120">
        <v>35</v>
      </c>
    </row>
    <row r="121" spans="1:20" x14ac:dyDescent="0.3">
      <c r="A121" s="21">
        <v>3</v>
      </c>
      <c r="B121" s="67">
        <f t="shared" si="42"/>
        <v>133</v>
      </c>
      <c r="C121" s="67">
        <f t="shared" si="41"/>
        <v>146</v>
      </c>
      <c r="D121" s="67">
        <f t="shared" si="41"/>
        <v>127</v>
      </c>
      <c r="E121" s="67">
        <f t="shared" si="41"/>
        <v>127</v>
      </c>
      <c r="F121" s="13">
        <f t="shared" si="41"/>
        <v>108</v>
      </c>
      <c r="G121" s="13">
        <f t="shared" si="41"/>
        <v>110</v>
      </c>
      <c r="H121" s="13">
        <f t="shared" si="41"/>
        <v>117</v>
      </c>
      <c r="I121" s="13">
        <f t="shared" si="41"/>
        <v>124</v>
      </c>
      <c r="J121" s="13">
        <f t="shared" si="41"/>
        <v>139</v>
      </c>
      <c r="K121" s="13">
        <f t="shared" si="41"/>
        <v>131</v>
      </c>
    </row>
    <row r="122" spans="1:20" x14ac:dyDescent="0.3">
      <c r="A122" s="21">
        <v>4</v>
      </c>
      <c r="B122" s="67">
        <f t="shared" si="42"/>
        <v>145</v>
      </c>
      <c r="C122" s="67">
        <f t="shared" si="41"/>
        <v>124</v>
      </c>
      <c r="D122" s="67">
        <f t="shared" si="41"/>
        <v>128</v>
      </c>
      <c r="E122" s="67">
        <f t="shared" si="41"/>
        <v>105</v>
      </c>
      <c r="F122" s="13">
        <f t="shared" si="41"/>
        <v>126</v>
      </c>
      <c r="G122" s="13">
        <f t="shared" si="41"/>
        <v>134</v>
      </c>
      <c r="H122" s="13">
        <f t="shared" si="41"/>
        <v>126</v>
      </c>
      <c r="I122" s="13">
        <f t="shared" si="41"/>
        <v>133</v>
      </c>
      <c r="J122" s="13">
        <f t="shared" si="41"/>
        <v>126</v>
      </c>
      <c r="K122" s="13">
        <f t="shared" si="41"/>
        <v>126</v>
      </c>
      <c r="M122" t="s">
        <v>560</v>
      </c>
      <c r="N122" t="s">
        <v>618</v>
      </c>
      <c r="O122">
        <f>A4+A18+A32+A46+A60+A74+A88+A102</f>
        <v>33</v>
      </c>
      <c r="P122">
        <v>25</v>
      </c>
      <c r="Q122">
        <f>O122*P122</f>
        <v>825</v>
      </c>
      <c r="S122">
        <v>33</v>
      </c>
      <c r="T122">
        <f>S122-O122</f>
        <v>0</v>
      </c>
    </row>
    <row r="123" spans="1:20" x14ac:dyDescent="0.3">
      <c r="A123" s="21">
        <v>5</v>
      </c>
      <c r="B123" s="67">
        <f t="shared" si="42"/>
        <v>112</v>
      </c>
      <c r="C123" s="67">
        <f t="shared" si="41"/>
        <v>124</v>
      </c>
      <c r="D123" s="67">
        <f t="shared" si="41"/>
        <v>107</v>
      </c>
      <c r="E123" s="67">
        <f t="shared" si="41"/>
        <v>128</v>
      </c>
      <c r="F123" s="13">
        <f t="shared" si="41"/>
        <v>126</v>
      </c>
      <c r="G123" s="13">
        <f t="shared" si="41"/>
        <v>133</v>
      </c>
      <c r="H123" s="13">
        <f t="shared" si="41"/>
        <v>141</v>
      </c>
      <c r="I123" s="13">
        <f t="shared" si="41"/>
        <v>124</v>
      </c>
      <c r="J123" s="13">
        <f t="shared" si="41"/>
        <v>130</v>
      </c>
      <c r="K123" s="13">
        <f t="shared" si="41"/>
        <v>161</v>
      </c>
      <c r="N123" s="111" t="s">
        <v>619</v>
      </c>
      <c r="O123">
        <f>A10+A24+A38+A52+A66+A80+A94+A108</f>
        <v>35</v>
      </c>
      <c r="P123">
        <v>27</v>
      </c>
      <c r="Q123">
        <f t="shared" ref="Q123:Q124" si="43">O123*P123</f>
        <v>945</v>
      </c>
      <c r="S123">
        <v>35</v>
      </c>
      <c r="T123">
        <f t="shared" ref="T123:T124" si="44">S123-O123</f>
        <v>0</v>
      </c>
    </row>
    <row r="124" spans="1:20" x14ac:dyDescent="0.3">
      <c r="A124" s="21">
        <v>6</v>
      </c>
      <c r="B124" s="67">
        <f t="shared" si="42"/>
        <v>114</v>
      </c>
      <c r="C124" s="67">
        <f t="shared" si="41"/>
        <v>100</v>
      </c>
      <c r="D124" s="67">
        <f t="shared" si="41"/>
        <v>117</v>
      </c>
      <c r="E124" s="67">
        <f t="shared" si="41"/>
        <v>116</v>
      </c>
      <c r="F124" s="13">
        <f t="shared" si="41"/>
        <v>119</v>
      </c>
      <c r="G124" s="13">
        <f t="shared" si="41"/>
        <v>130</v>
      </c>
      <c r="H124" s="13">
        <f t="shared" si="41"/>
        <v>125</v>
      </c>
      <c r="I124" s="13">
        <f t="shared" si="41"/>
        <v>124</v>
      </c>
      <c r="J124" s="13">
        <f t="shared" si="41"/>
        <v>153</v>
      </c>
      <c r="K124" s="13">
        <f t="shared" si="41"/>
        <v>140</v>
      </c>
      <c r="N124" t="s">
        <v>561</v>
      </c>
      <c r="O124">
        <f>A15+A43+A71+A85+A113</f>
        <v>5</v>
      </c>
      <c r="P124">
        <v>15</v>
      </c>
      <c r="Q124">
        <f t="shared" si="43"/>
        <v>75</v>
      </c>
      <c r="S124">
        <v>5</v>
      </c>
      <c r="T124">
        <f t="shared" si="44"/>
        <v>0</v>
      </c>
    </row>
    <row r="125" spans="1:20" x14ac:dyDescent="0.3">
      <c r="A125" s="21">
        <v>7</v>
      </c>
      <c r="B125" s="67">
        <f t="shared" si="42"/>
        <v>108</v>
      </c>
      <c r="C125" s="67">
        <f t="shared" si="41"/>
        <v>103</v>
      </c>
      <c r="D125" s="67">
        <f t="shared" si="41"/>
        <v>107</v>
      </c>
      <c r="E125" s="67">
        <f t="shared" si="41"/>
        <v>119</v>
      </c>
      <c r="F125" s="13">
        <f t="shared" si="41"/>
        <v>117</v>
      </c>
      <c r="G125" s="13">
        <f t="shared" si="41"/>
        <v>77</v>
      </c>
      <c r="H125" s="13">
        <f t="shared" si="41"/>
        <v>0</v>
      </c>
      <c r="I125" s="13">
        <f t="shared" si="41"/>
        <v>0</v>
      </c>
      <c r="J125" s="13">
        <f t="shared" si="41"/>
        <v>0</v>
      </c>
      <c r="K125" s="13">
        <f t="shared" si="41"/>
        <v>0</v>
      </c>
      <c r="Q125">
        <f>SUM(Q122:Q124)</f>
        <v>1845</v>
      </c>
    </row>
    <row r="126" spans="1:20" x14ac:dyDescent="0.3">
      <c r="A126" s="21">
        <v>8</v>
      </c>
      <c r="B126" s="67">
        <f t="shared" si="42"/>
        <v>100</v>
      </c>
      <c r="C126" s="67">
        <f t="shared" si="41"/>
        <v>108</v>
      </c>
      <c r="D126" s="67">
        <f t="shared" si="41"/>
        <v>114</v>
      </c>
      <c r="E126" s="67">
        <f t="shared" si="41"/>
        <v>117</v>
      </c>
      <c r="F126" s="13">
        <f t="shared" si="41"/>
        <v>102</v>
      </c>
      <c r="G126" s="13">
        <f t="shared" si="41"/>
        <v>0</v>
      </c>
      <c r="H126" s="13">
        <f t="shared" si="41"/>
        <v>0</v>
      </c>
      <c r="I126" s="13">
        <f t="shared" si="41"/>
        <v>0</v>
      </c>
      <c r="J126" s="13">
        <f t="shared" si="41"/>
        <v>0</v>
      </c>
      <c r="K126" s="13">
        <f t="shared" si="41"/>
        <v>0</v>
      </c>
    </row>
    <row r="127" spans="1:20" x14ac:dyDescent="0.3">
      <c r="A127" s="21">
        <v>9</v>
      </c>
      <c r="B127" s="67">
        <f t="shared" si="42"/>
        <v>111</v>
      </c>
      <c r="C127" s="67">
        <f t="shared" si="41"/>
        <v>90</v>
      </c>
      <c r="D127" s="67">
        <f t="shared" si="41"/>
        <v>99</v>
      </c>
      <c r="E127" s="67">
        <f t="shared" si="41"/>
        <v>111</v>
      </c>
      <c r="F127" s="13">
        <f t="shared" si="41"/>
        <v>115</v>
      </c>
      <c r="G127" s="13">
        <f t="shared" si="41"/>
        <v>136</v>
      </c>
      <c r="H127" s="13">
        <f t="shared" si="41"/>
        <v>117</v>
      </c>
      <c r="I127" s="13">
        <f t="shared" si="41"/>
        <v>119</v>
      </c>
      <c r="J127" s="13">
        <f t="shared" si="41"/>
        <v>142</v>
      </c>
      <c r="K127" s="13">
        <f t="shared" si="41"/>
        <v>149</v>
      </c>
    </row>
    <row r="128" spans="1:20" x14ac:dyDescent="0.3">
      <c r="A128" s="21">
        <v>10</v>
      </c>
      <c r="B128" s="67">
        <f t="shared" si="42"/>
        <v>92</v>
      </c>
      <c r="C128" s="67">
        <f t="shared" si="41"/>
        <v>120</v>
      </c>
      <c r="D128" s="67">
        <f t="shared" si="41"/>
        <v>102</v>
      </c>
      <c r="E128" s="67">
        <f t="shared" si="41"/>
        <v>125</v>
      </c>
      <c r="F128" s="13">
        <f t="shared" si="41"/>
        <v>136</v>
      </c>
      <c r="G128" s="13">
        <f t="shared" si="41"/>
        <v>99</v>
      </c>
      <c r="H128" s="13">
        <f t="shared" si="41"/>
        <v>112</v>
      </c>
      <c r="I128" s="13">
        <f t="shared" si="41"/>
        <v>139</v>
      </c>
      <c r="J128" s="13">
        <f t="shared" si="41"/>
        <v>129</v>
      </c>
      <c r="K128" s="13">
        <f t="shared" si="41"/>
        <v>117</v>
      </c>
    </row>
    <row r="129" spans="1:17" x14ac:dyDescent="0.3">
      <c r="A129" s="21">
        <v>11</v>
      </c>
      <c r="B129" s="67">
        <f t="shared" si="42"/>
        <v>110</v>
      </c>
      <c r="C129" s="67">
        <f t="shared" si="41"/>
        <v>101</v>
      </c>
      <c r="D129" s="67">
        <f t="shared" si="41"/>
        <v>114</v>
      </c>
      <c r="E129" s="67">
        <f t="shared" si="41"/>
        <v>133</v>
      </c>
      <c r="F129" s="13">
        <f t="shared" si="41"/>
        <v>96</v>
      </c>
      <c r="G129" s="13">
        <f t="shared" si="41"/>
        <v>127</v>
      </c>
      <c r="H129" s="13">
        <f t="shared" si="41"/>
        <v>136</v>
      </c>
      <c r="I129" s="13">
        <f t="shared" si="41"/>
        <v>121</v>
      </c>
      <c r="J129" s="13">
        <f t="shared" si="41"/>
        <v>116</v>
      </c>
      <c r="K129" s="13">
        <f t="shared" si="41"/>
        <v>119</v>
      </c>
    </row>
    <row r="130" spans="1:17" x14ac:dyDescent="0.3">
      <c r="A130" s="21">
        <v>12</v>
      </c>
      <c r="B130" s="67">
        <f t="shared" si="42"/>
        <v>99</v>
      </c>
      <c r="C130" s="67">
        <f t="shared" si="41"/>
        <v>104</v>
      </c>
      <c r="D130" s="67">
        <f t="shared" si="41"/>
        <v>130</v>
      </c>
      <c r="E130" s="67">
        <f t="shared" si="41"/>
        <v>98</v>
      </c>
      <c r="F130" s="13">
        <f t="shared" si="41"/>
        <v>96</v>
      </c>
      <c r="G130" s="13">
        <f t="shared" si="41"/>
        <v>13</v>
      </c>
      <c r="H130" s="13">
        <f t="shared" si="41"/>
        <v>89</v>
      </c>
      <c r="I130" s="13">
        <f t="shared" si="41"/>
        <v>102</v>
      </c>
      <c r="J130" s="13">
        <f t="shared" si="41"/>
        <v>96</v>
      </c>
      <c r="K130" s="13">
        <f t="shared" si="41"/>
        <v>99</v>
      </c>
    </row>
    <row r="131" spans="1:17" x14ac:dyDescent="0.3">
      <c r="A131" s="66"/>
      <c r="B131">
        <f>SUM(B118:B130)</f>
        <v>1520</v>
      </c>
      <c r="C131">
        <f t="shared" ref="C131:K131" si="45">SUM(C118:C130)</f>
        <v>1549</v>
      </c>
      <c r="D131">
        <f t="shared" si="45"/>
        <v>1590</v>
      </c>
      <c r="E131">
        <f t="shared" si="45"/>
        <v>1571</v>
      </c>
      <c r="F131">
        <f t="shared" si="45"/>
        <v>1527</v>
      </c>
      <c r="G131">
        <f t="shared" si="45"/>
        <v>1369</v>
      </c>
      <c r="H131">
        <f t="shared" si="45"/>
        <v>1311</v>
      </c>
      <c r="I131">
        <f t="shared" si="45"/>
        <v>1319</v>
      </c>
      <c r="J131">
        <f t="shared" si="45"/>
        <v>1391</v>
      </c>
      <c r="K131">
        <f t="shared" si="45"/>
        <v>1391</v>
      </c>
      <c r="N131">
        <f>(P134-K134)/5</f>
        <v>24</v>
      </c>
    </row>
    <row r="133" spans="1:17" x14ac:dyDescent="0.3">
      <c r="B133">
        <v>2005</v>
      </c>
      <c r="C133" s="9">
        <v>2006</v>
      </c>
      <c r="D133" s="9">
        <v>2007</v>
      </c>
      <c r="E133" s="9">
        <v>2008</v>
      </c>
      <c r="F133" s="9">
        <v>2009</v>
      </c>
      <c r="G133" s="9">
        <v>2010</v>
      </c>
      <c r="H133" s="9">
        <v>2011</v>
      </c>
      <c r="I133" s="9">
        <v>2012</v>
      </c>
      <c r="J133" s="9">
        <v>2013</v>
      </c>
      <c r="K133" s="9">
        <v>2014</v>
      </c>
      <c r="L133" s="9">
        <v>2015</v>
      </c>
      <c r="M133" s="9">
        <v>2016</v>
      </c>
      <c r="N133" s="9">
        <v>2017</v>
      </c>
      <c r="O133" s="9">
        <v>2018</v>
      </c>
      <c r="P133" s="9">
        <v>2019</v>
      </c>
    </row>
    <row r="134" spans="1:17" x14ac:dyDescent="0.3">
      <c r="B134">
        <f>K131</f>
        <v>1391</v>
      </c>
      <c r="C134" s="9">
        <f>J131</f>
        <v>1391</v>
      </c>
      <c r="D134" s="9">
        <f>I131</f>
        <v>1319</v>
      </c>
      <c r="E134" s="9">
        <f>H131</f>
        <v>1311</v>
      </c>
      <c r="F134" s="9">
        <f>G131</f>
        <v>1369</v>
      </c>
      <c r="G134" s="9">
        <f>F131</f>
        <v>1527</v>
      </c>
      <c r="H134">
        <f>E131</f>
        <v>1571</v>
      </c>
      <c r="I134">
        <f>D131</f>
        <v>1590</v>
      </c>
      <c r="J134">
        <f>C131</f>
        <v>1549</v>
      </c>
      <c r="K134">
        <f>B131</f>
        <v>1520</v>
      </c>
      <c r="L134">
        <f>K134+$N$131</f>
        <v>1544</v>
      </c>
      <c r="M134">
        <f t="shared" ref="M134:O134" si="46">L134+$N$131</f>
        <v>1568</v>
      </c>
      <c r="N134">
        <f t="shared" si="46"/>
        <v>1592</v>
      </c>
      <c r="O134">
        <f t="shared" si="46"/>
        <v>1616</v>
      </c>
      <c r="P134">
        <v>1640</v>
      </c>
    </row>
    <row r="135" spans="1:17" x14ac:dyDescent="0.3">
      <c r="A135" s="68"/>
      <c r="B135" s="68">
        <v>495228</v>
      </c>
      <c r="C135" s="68">
        <v>493699</v>
      </c>
      <c r="D135" s="68">
        <v>495689</v>
      </c>
      <c r="E135" s="68">
        <v>496702</v>
      </c>
      <c r="F135" s="68">
        <v>496918</v>
      </c>
      <c r="G135" s="68">
        <v>497916</v>
      </c>
      <c r="H135" s="68">
        <v>498003</v>
      </c>
      <c r="I135" s="68">
        <v>499850</v>
      </c>
      <c r="J135" s="68">
        <v>503096</v>
      </c>
      <c r="K135" s="68">
        <v>503848</v>
      </c>
      <c r="L135" s="68">
        <f>K135+(K135-J135)</f>
        <v>504600</v>
      </c>
      <c r="M135" s="68">
        <f>L135+(L135-K135)</f>
        <v>505352</v>
      </c>
      <c r="N135" s="68">
        <f t="shared" ref="N135:P135" si="47">M135+(M135-L135)</f>
        <v>506104</v>
      </c>
      <c r="O135" s="68">
        <f t="shared" si="47"/>
        <v>506856</v>
      </c>
      <c r="P135" s="68">
        <f t="shared" si="47"/>
        <v>507608</v>
      </c>
      <c r="Q135" s="68"/>
    </row>
    <row r="137" spans="1:17" x14ac:dyDescent="0.3">
      <c r="P137">
        <v>1921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C11"/>
  <sheetViews>
    <sheetView workbookViewId="0">
      <selection activeCell="B4" sqref="B4:B11"/>
    </sheetView>
  </sheetViews>
  <sheetFormatPr defaultRowHeight="14.4" x14ac:dyDescent="0.3"/>
  <cols>
    <col min="2" max="2" width="22.33203125" bestFit="1" customWidth="1"/>
  </cols>
  <sheetData>
    <row r="3" spans="2:3" x14ac:dyDescent="0.3">
      <c r="B3" t="s">
        <v>12</v>
      </c>
    </row>
    <row r="4" spans="2:3" x14ac:dyDescent="0.3">
      <c r="B4" t="s">
        <v>70</v>
      </c>
      <c r="C4" t="s">
        <v>225</v>
      </c>
    </row>
    <row r="5" spans="2:3" x14ac:dyDescent="0.3">
      <c r="B5" t="s">
        <v>71</v>
      </c>
      <c r="C5" t="s">
        <v>225</v>
      </c>
    </row>
    <row r="6" spans="2:3" x14ac:dyDescent="0.3">
      <c r="B6" t="s">
        <v>72</v>
      </c>
      <c r="C6" t="s">
        <v>225</v>
      </c>
    </row>
    <row r="7" spans="2:3" x14ac:dyDescent="0.3">
      <c r="B7" t="s">
        <v>73</v>
      </c>
      <c r="C7" t="s">
        <v>226</v>
      </c>
    </row>
    <row r="8" spans="2:3" x14ac:dyDescent="0.3">
      <c r="B8" t="s">
        <v>74</v>
      </c>
      <c r="C8" t="s">
        <v>226</v>
      </c>
    </row>
    <row r="9" spans="2:3" x14ac:dyDescent="0.3">
      <c r="B9" t="s">
        <v>75</v>
      </c>
      <c r="C9" t="s">
        <v>226</v>
      </c>
    </row>
    <row r="10" spans="2:3" x14ac:dyDescent="0.3">
      <c r="B10" t="s">
        <v>76</v>
      </c>
      <c r="C10" t="s">
        <v>226</v>
      </c>
    </row>
    <row r="11" spans="2:3" x14ac:dyDescent="0.3">
      <c r="B11" t="s">
        <v>91</v>
      </c>
      <c r="C11" t="s">
        <v>226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L42"/>
  <sheetViews>
    <sheetView workbookViewId="0">
      <selection activeCell="C17" sqref="C17:C22"/>
    </sheetView>
  </sheetViews>
  <sheetFormatPr defaultRowHeight="14.4" x14ac:dyDescent="0.3"/>
  <cols>
    <col min="2" max="2" width="13.44140625" bestFit="1" customWidth="1"/>
    <col min="3" max="3" width="23.5546875" bestFit="1" customWidth="1"/>
    <col min="5" max="13" width="24" customWidth="1"/>
  </cols>
  <sheetData>
    <row r="3" spans="2:12" x14ac:dyDescent="0.3">
      <c r="B3" t="s">
        <v>92</v>
      </c>
      <c r="C3" t="s">
        <v>103</v>
      </c>
      <c r="E3" t="s">
        <v>256</v>
      </c>
      <c r="F3" t="s">
        <v>257</v>
      </c>
      <c r="G3" t="s">
        <v>258</v>
      </c>
      <c r="H3" t="s">
        <v>259</v>
      </c>
      <c r="I3" t="s">
        <v>260</v>
      </c>
      <c r="J3" t="s">
        <v>261</v>
      </c>
      <c r="K3" t="s">
        <v>262</v>
      </c>
      <c r="L3" t="s">
        <v>263</v>
      </c>
    </row>
    <row r="4" spans="2:12" x14ac:dyDescent="0.3">
      <c r="B4" t="s">
        <v>94</v>
      </c>
      <c r="C4" t="s">
        <v>257</v>
      </c>
      <c r="E4" s="44" t="s">
        <v>296</v>
      </c>
      <c r="F4" s="9" t="s">
        <v>403</v>
      </c>
      <c r="G4" t="s">
        <v>485</v>
      </c>
      <c r="H4" t="s">
        <v>264</v>
      </c>
      <c r="I4" t="s">
        <v>475</v>
      </c>
      <c r="J4" t="s">
        <v>493</v>
      </c>
      <c r="K4" t="s">
        <v>488</v>
      </c>
      <c r="L4" t="s">
        <v>544</v>
      </c>
    </row>
    <row r="5" spans="2:12" x14ac:dyDescent="0.3">
      <c r="B5" t="s">
        <v>94</v>
      </c>
      <c r="C5" t="s">
        <v>388</v>
      </c>
      <c r="E5" s="44" t="s">
        <v>475</v>
      </c>
      <c r="F5" s="9" t="s">
        <v>400</v>
      </c>
      <c r="G5" s="32" t="s">
        <v>523</v>
      </c>
      <c r="H5" t="s">
        <v>265</v>
      </c>
      <c r="I5" t="s">
        <v>476</v>
      </c>
      <c r="J5" t="s">
        <v>494</v>
      </c>
      <c r="K5" t="s">
        <v>486</v>
      </c>
      <c r="L5" t="s">
        <v>485</v>
      </c>
    </row>
    <row r="6" spans="2:12" x14ac:dyDescent="0.3">
      <c r="B6" t="s">
        <v>94</v>
      </c>
      <c r="C6" t="s">
        <v>256</v>
      </c>
      <c r="E6" s="44" t="s">
        <v>476</v>
      </c>
      <c r="F6" s="9" t="s">
        <v>404</v>
      </c>
      <c r="G6" s="32" t="s">
        <v>525</v>
      </c>
      <c r="H6" t="s">
        <v>118</v>
      </c>
      <c r="I6" t="s">
        <v>477</v>
      </c>
      <c r="J6" t="s">
        <v>495</v>
      </c>
      <c r="K6" t="s">
        <v>400</v>
      </c>
      <c r="L6" t="s">
        <v>545</v>
      </c>
    </row>
    <row r="7" spans="2:12" x14ac:dyDescent="0.3">
      <c r="C7" t="s">
        <v>262</v>
      </c>
      <c r="E7" s="44" t="s">
        <v>528</v>
      </c>
      <c r="F7" s="9" t="s">
        <v>399</v>
      </c>
      <c r="G7" s="32" t="s">
        <v>475</v>
      </c>
      <c r="H7" t="s">
        <v>266</v>
      </c>
      <c r="I7" t="s">
        <v>478</v>
      </c>
      <c r="J7" t="s">
        <v>496</v>
      </c>
      <c r="K7" t="s">
        <v>487</v>
      </c>
      <c r="L7" t="s">
        <v>483</v>
      </c>
    </row>
    <row r="8" spans="2:12" x14ac:dyDescent="0.3">
      <c r="C8" t="s">
        <v>389</v>
      </c>
      <c r="E8" s="44" t="s">
        <v>529</v>
      </c>
      <c r="F8" s="9" t="s">
        <v>407</v>
      </c>
      <c r="G8" s="32" t="s">
        <v>499</v>
      </c>
      <c r="H8" t="s">
        <v>267</v>
      </c>
      <c r="I8" t="s">
        <v>479</v>
      </c>
      <c r="J8" t="s">
        <v>497</v>
      </c>
      <c r="K8" t="s">
        <v>485</v>
      </c>
      <c r="L8" t="s">
        <v>118</v>
      </c>
    </row>
    <row r="9" spans="2:12" x14ac:dyDescent="0.3">
      <c r="C9" t="s">
        <v>273</v>
      </c>
      <c r="E9" s="44" t="s">
        <v>530</v>
      </c>
      <c r="F9" s="9" t="s">
        <v>299</v>
      </c>
      <c r="G9" s="32" t="s">
        <v>520</v>
      </c>
      <c r="H9" t="s">
        <v>119</v>
      </c>
      <c r="I9" t="s">
        <v>480</v>
      </c>
      <c r="J9" t="s">
        <v>476</v>
      </c>
      <c r="K9" t="s">
        <v>398</v>
      </c>
      <c r="L9" t="s">
        <v>546</v>
      </c>
    </row>
    <row r="10" spans="2:12" x14ac:dyDescent="0.3">
      <c r="C10" t="s">
        <v>390</v>
      </c>
      <c r="E10" s="44" t="s">
        <v>531</v>
      </c>
      <c r="F10" s="9" t="s">
        <v>300</v>
      </c>
      <c r="G10" s="32" t="s">
        <v>476</v>
      </c>
      <c r="H10" t="s">
        <v>268</v>
      </c>
      <c r="I10" t="s">
        <v>481</v>
      </c>
      <c r="J10" t="s">
        <v>477</v>
      </c>
      <c r="K10" t="s">
        <v>489</v>
      </c>
      <c r="L10" t="s">
        <v>400</v>
      </c>
    </row>
    <row r="11" spans="2:12" x14ac:dyDescent="0.3">
      <c r="C11" t="s">
        <v>261</v>
      </c>
      <c r="E11" s="44" t="s">
        <v>486</v>
      </c>
      <c r="F11" s="9" t="s">
        <v>301</v>
      </c>
      <c r="G11" s="32" t="s">
        <v>477</v>
      </c>
      <c r="H11" t="s">
        <v>269</v>
      </c>
      <c r="I11" t="s">
        <v>482</v>
      </c>
      <c r="J11" t="s">
        <v>478</v>
      </c>
      <c r="K11" t="s">
        <v>410</v>
      </c>
      <c r="L11" t="s">
        <v>410</v>
      </c>
    </row>
    <row r="12" spans="2:12" x14ac:dyDescent="0.3">
      <c r="E12" s="44" t="s">
        <v>483</v>
      </c>
      <c r="F12" s="9" t="s">
        <v>302</v>
      </c>
      <c r="G12" s="32" t="s">
        <v>478</v>
      </c>
      <c r="H12" t="s">
        <v>270</v>
      </c>
      <c r="I12" t="s">
        <v>483</v>
      </c>
      <c r="J12" t="s">
        <v>479</v>
      </c>
      <c r="K12" t="s">
        <v>12</v>
      </c>
      <c r="L12" t="s">
        <v>412</v>
      </c>
    </row>
    <row r="13" spans="2:12" x14ac:dyDescent="0.3">
      <c r="E13" s="44" t="s">
        <v>398</v>
      </c>
      <c r="F13" s="9" t="s">
        <v>303</v>
      </c>
      <c r="G13" s="32" t="s">
        <v>481</v>
      </c>
      <c r="H13" t="s">
        <v>271</v>
      </c>
      <c r="I13" t="s">
        <v>484</v>
      </c>
      <c r="J13" t="s">
        <v>480</v>
      </c>
      <c r="K13" t="s">
        <v>483</v>
      </c>
      <c r="L13" t="s">
        <v>411</v>
      </c>
    </row>
    <row r="14" spans="2:12" x14ac:dyDescent="0.3">
      <c r="E14" s="44" t="s">
        <v>511</v>
      </c>
      <c r="F14" s="9" t="s">
        <v>398</v>
      </c>
      <c r="G14" s="32" t="s">
        <v>482</v>
      </c>
      <c r="H14" t="s">
        <v>272</v>
      </c>
      <c r="I14" t="s">
        <v>402</v>
      </c>
      <c r="J14" t="s">
        <v>481</v>
      </c>
      <c r="L14" t="s">
        <v>547</v>
      </c>
    </row>
    <row r="15" spans="2:12" x14ac:dyDescent="0.3">
      <c r="E15" s="44" t="s">
        <v>400</v>
      </c>
      <c r="F15" s="9" t="s">
        <v>401</v>
      </c>
      <c r="G15" s="32" t="s">
        <v>498</v>
      </c>
      <c r="H15" t="s">
        <v>296</v>
      </c>
      <c r="I15" t="s">
        <v>12</v>
      </c>
      <c r="J15" t="s">
        <v>482</v>
      </c>
    </row>
    <row r="16" spans="2:12" x14ac:dyDescent="0.3">
      <c r="E16" s="44" t="s">
        <v>532</v>
      </c>
      <c r="F16" s="9" t="s">
        <v>406</v>
      </c>
      <c r="G16" s="32" t="s">
        <v>521</v>
      </c>
      <c r="H16" t="s">
        <v>297</v>
      </c>
      <c r="I16" t="s">
        <v>398</v>
      </c>
      <c r="J16" t="s">
        <v>498</v>
      </c>
    </row>
    <row r="17" spans="5:10" x14ac:dyDescent="0.3">
      <c r="E17" s="44" t="s">
        <v>401</v>
      </c>
      <c r="F17" s="9" t="s">
        <v>437</v>
      </c>
      <c r="G17" s="32" t="s">
        <v>524</v>
      </c>
      <c r="H17" t="s">
        <v>298</v>
      </c>
      <c r="I17" t="s">
        <v>400</v>
      </c>
      <c r="J17" t="s">
        <v>499</v>
      </c>
    </row>
    <row r="18" spans="5:10" x14ac:dyDescent="0.3">
      <c r="E18" s="44" t="s">
        <v>410</v>
      </c>
      <c r="F18" s="9" t="s">
        <v>405</v>
      </c>
      <c r="G18" s="32" t="s">
        <v>522</v>
      </c>
      <c r="H18" t="s">
        <v>299</v>
      </c>
      <c r="J18" t="s">
        <v>500</v>
      </c>
    </row>
    <row r="19" spans="5:10" x14ac:dyDescent="0.3">
      <c r="E19" s="44" t="s">
        <v>533</v>
      </c>
      <c r="F19" s="9" t="s">
        <v>402</v>
      </c>
      <c r="G19" s="32" t="s">
        <v>527</v>
      </c>
      <c r="H19" t="s">
        <v>300</v>
      </c>
      <c r="J19" t="s">
        <v>501</v>
      </c>
    </row>
    <row r="20" spans="5:10" x14ac:dyDescent="0.3">
      <c r="E20" s="44" t="s">
        <v>534</v>
      </c>
      <c r="F20" s="9"/>
      <c r="G20" s="32" t="s">
        <v>398</v>
      </c>
      <c r="H20" t="s">
        <v>301</v>
      </c>
      <c r="J20" t="s">
        <v>502</v>
      </c>
    </row>
    <row r="21" spans="5:10" x14ac:dyDescent="0.3">
      <c r="E21" s="44" t="s">
        <v>538</v>
      </c>
      <c r="F21" s="9"/>
      <c r="G21" s="32" t="s">
        <v>411</v>
      </c>
      <c r="H21" t="s">
        <v>302</v>
      </c>
      <c r="J21" t="s">
        <v>503</v>
      </c>
    </row>
    <row r="22" spans="5:10" x14ac:dyDescent="0.3">
      <c r="E22" s="44"/>
      <c r="F22" s="9"/>
      <c r="G22" s="32" t="s">
        <v>526</v>
      </c>
      <c r="H22" t="s">
        <v>303</v>
      </c>
      <c r="J22" t="s">
        <v>485</v>
      </c>
    </row>
    <row r="23" spans="5:10" x14ac:dyDescent="0.3">
      <c r="E23" s="44"/>
      <c r="F23" s="9"/>
      <c r="G23" s="32" t="s">
        <v>410</v>
      </c>
      <c r="H23" t="s">
        <v>304</v>
      </c>
      <c r="J23" t="s">
        <v>504</v>
      </c>
    </row>
    <row r="24" spans="5:10" x14ac:dyDescent="0.3">
      <c r="E24" s="44"/>
      <c r="F24" s="9"/>
      <c r="G24" s="32" t="s">
        <v>12</v>
      </c>
      <c r="H24" t="s">
        <v>305</v>
      </c>
      <c r="J24" t="s">
        <v>505</v>
      </c>
    </row>
    <row r="25" spans="5:10" x14ac:dyDescent="0.3">
      <c r="E25" s="44"/>
      <c r="F25" s="9"/>
      <c r="G25" s="32" t="s">
        <v>483</v>
      </c>
      <c r="H25" t="s">
        <v>306</v>
      </c>
      <c r="J25" t="s">
        <v>506</v>
      </c>
    </row>
    <row r="26" spans="5:10" x14ac:dyDescent="0.3">
      <c r="E26" s="44"/>
      <c r="F26" s="9"/>
      <c r="G26" s="32" t="s">
        <v>437</v>
      </c>
      <c r="H26" t="s">
        <v>307</v>
      </c>
      <c r="J26" t="s">
        <v>507</v>
      </c>
    </row>
    <row r="27" spans="5:10" x14ac:dyDescent="0.3">
      <c r="E27" s="44"/>
      <c r="G27" s="32" t="s">
        <v>413</v>
      </c>
      <c r="H27" t="s">
        <v>308</v>
      </c>
      <c r="J27" t="s">
        <v>508</v>
      </c>
    </row>
    <row r="28" spans="5:10" x14ac:dyDescent="0.3">
      <c r="E28" s="44"/>
      <c r="G28" s="32"/>
      <c r="H28" t="s">
        <v>309</v>
      </c>
      <c r="J28" t="s">
        <v>509</v>
      </c>
    </row>
    <row r="29" spans="5:10" x14ac:dyDescent="0.3">
      <c r="E29" s="44"/>
      <c r="G29" s="32"/>
      <c r="H29" t="s">
        <v>310</v>
      </c>
      <c r="J29" t="s">
        <v>510</v>
      </c>
    </row>
    <row r="30" spans="5:10" x14ac:dyDescent="0.3">
      <c r="E30" s="44"/>
      <c r="G30" s="32"/>
      <c r="H30" t="s">
        <v>311</v>
      </c>
      <c r="J30" t="s">
        <v>511</v>
      </c>
    </row>
    <row r="31" spans="5:10" x14ac:dyDescent="0.3">
      <c r="G31" s="32"/>
      <c r="H31" t="s">
        <v>312</v>
      </c>
      <c r="J31" t="s">
        <v>407</v>
      </c>
    </row>
    <row r="32" spans="5:10" x14ac:dyDescent="0.3">
      <c r="G32" s="32"/>
      <c r="H32" t="s">
        <v>313</v>
      </c>
      <c r="J32" t="s">
        <v>410</v>
      </c>
    </row>
    <row r="33" spans="7:10" x14ac:dyDescent="0.3">
      <c r="G33" s="32"/>
      <c r="H33" t="s">
        <v>314</v>
      </c>
      <c r="J33" t="s">
        <v>411</v>
      </c>
    </row>
    <row r="34" spans="7:10" x14ac:dyDescent="0.3">
      <c r="G34" s="32"/>
      <c r="H34" t="s">
        <v>315</v>
      </c>
      <c r="J34" t="s">
        <v>512</v>
      </c>
    </row>
    <row r="35" spans="7:10" x14ac:dyDescent="0.3">
      <c r="G35" s="32"/>
      <c r="H35" t="s">
        <v>316</v>
      </c>
      <c r="J35" t="s">
        <v>513</v>
      </c>
    </row>
    <row r="36" spans="7:10" x14ac:dyDescent="0.3">
      <c r="G36" s="32"/>
      <c r="H36" t="s">
        <v>317</v>
      </c>
      <c r="J36" t="s">
        <v>514</v>
      </c>
    </row>
    <row r="37" spans="7:10" x14ac:dyDescent="0.3">
      <c r="G37" s="32"/>
      <c r="J37" t="s">
        <v>515</v>
      </c>
    </row>
    <row r="38" spans="7:10" x14ac:dyDescent="0.3">
      <c r="G38" s="32"/>
      <c r="J38" t="s">
        <v>412</v>
      </c>
    </row>
    <row r="39" spans="7:10" x14ac:dyDescent="0.3">
      <c r="G39" s="32"/>
      <c r="J39" t="s">
        <v>516</v>
      </c>
    </row>
    <row r="40" spans="7:10" x14ac:dyDescent="0.3">
      <c r="G40" s="32"/>
      <c r="J40" t="s">
        <v>517</v>
      </c>
    </row>
    <row r="41" spans="7:10" x14ac:dyDescent="0.3">
      <c r="G41" s="32"/>
      <c r="J41" t="s">
        <v>518</v>
      </c>
    </row>
    <row r="42" spans="7:10" x14ac:dyDescent="0.3">
      <c r="J42" t="s">
        <v>519</v>
      </c>
    </row>
  </sheetData>
  <sortState xmlns:xlrd2="http://schemas.microsoft.com/office/spreadsheetml/2017/richdata2" ref="G5:G27">
    <sortCondition ref="G4"/>
  </sortState>
  <dataValidations count="1">
    <dataValidation type="list" allowBlank="1" showInputMessage="1" showErrorMessage="1" sqref="B4:B6" xr:uid="{00000000-0002-0000-1400-000000000000}">
      <formula1>District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4"/>
  <sheetViews>
    <sheetView showGridLines="0" workbookViewId="0">
      <selection activeCell="F5" sqref="F5"/>
    </sheetView>
  </sheetViews>
  <sheetFormatPr defaultRowHeight="14.4" x14ac:dyDescent="0.3"/>
  <cols>
    <col min="2" max="2" width="12.109375" customWidth="1"/>
    <col min="3" max="3" width="11.6640625" customWidth="1"/>
    <col min="4" max="4" width="11.5546875" bestFit="1" customWidth="1"/>
    <col min="6" max="6" width="10.5546875" customWidth="1"/>
    <col min="7" max="7" width="11.5546875" bestFit="1" customWidth="1"/>
    <col min="8" max="10" width="13.5546875" customWidth="1"/>
    <col min="13" max="13" width="11.5546875" bestFit="1" customWidth="1"/>
  </cols>
  <sheetData>
    <row r="2" spans="2:14" ht="45" customHeight="1" x14ac:dyDescent="0.4">
      <c r="B2" s="122" t="s">
        <v>603</v>
      </c>
      <c r="C2" s="122"/>
      <c r="D2" s="122"/>
      <c r="E2" s="122"/>
      <c r="F2" s="122"/>
      <c r="G2" s="122"/>
    </row>
    <row r="3" spans="2:14" s="52" customFormat="1" ht="57.6" x14ac:dyDescent="0.3">
      <c r="B3" s="97" t="s">
        <v>2</v>
      </c>
      <c r="C3" s="97" t="s">
        <v>598</v>
      </c>
      <c r="D3" s="97" t="s">
        <v>594</v>
      </c>
      <c r="E3" s="97" t="s">
        <v>409</v>
      </c>
      <c r="F3" s="97" t="s">
        <v>28</v>
      </c>
      <c r="G3" s="97" t="s">
        <v>602</v>
      </c>
      <c r="H3" s="97" t="s">
        <v>606</v>
      </c>
      <c r="I3" s="97" t="s">
        <v>601</v>
      </c>
      <c r="J3" s="97" t="s">
        <v>597</v>
      </c>
    </row>
    <row r="4" spans="2:14" ht="30" customHeight="1" x14ac:dyDescent="0.3">
      <c r="B4" s="13" t="s">
        <v>3</v>
      </c>
      <c r="C4" s="13" t="s">
        <v>599</v>
      </c>
      <c r="D4" s="105">
        <f>SUMIF(MountainEmpireInventory!D4:D989,'PM Program'!B4,MountainEmpireInventory!H4:H989)</f>
        <v>234387</v>
      </c>
      <c r="E4" s="13" t="s">
        <v>595</v>
      </c>
      <c r="F4" s="103">
        <v>0.2</v>
      </c>
      <c r="G4" s="99">
        <f>D4*F4</f>
        <v>46877.4</v>
      </c>
      <c r="H4" s="99">
        <f>G4*0.2</f>
        <v>9375.4800000000014</v>
      </c>
      <c r="I4" s="99">
        <f>(G4+H4)*0.15</f>
        <v>8437.9320000000007</v>
      </c>
      <c r="J4" s="99">
        <f>SUM(G4:I4)</f>
        <v>64690.812000000005</v>
      </c>
      <c r="K4" s="12">
        <f>J4/$J$12</f>
        <v>0.35911408904185638</v>
      </c>
      <c r="M4" s="107"/>
    </row>
    <row r="5" spans="2:14" ht="30" customHeight="1" x14ac:dyDescent="0.3">
      <c r="B5" s="98" t="s">
        <v>5</v>
      </c>
      <c r="C5" s="98" t="s">
        <v>599</v>
      </c>
      <c r="D5" s="108">
        <f>COUNTIF(MountainEmpireInventory!D4:D989,'PM Program'!B5)</f>
        <v>153</v>
      </c>
      <c r="E5" s="98" t="s">
        <v>596</v>
      </c>
      <c r="F5" s="104">
        <v>235</v>
      </c>
      <c r="G5" s="100">
        <f t="shared" ref="G5:G8" si="0">D5*F5</f>
        <v>35955</v>
      </c>
      <c r="H5" s="100">
        <f t="shared" ref="H5:H8" si="1">G5*0.2</f>
        <v>7191</v>
      </c>
      <c r="I5" s="100">
        <f t="shared" ref="I5:I8" si="2">(G5+H5)*0.15</f>
        <v>6471.9</v>
      </c>
      <c r="J5" s="100">
        <f t="shared" ref="J5:J8" si="3">SUM(G5:I5)</f>
        <v>49617.9</v>
      </c>
      <c r="K5" s="12">
        <f t="shared" ref="K5:K9" si="4">J5/$J$12</f>
        <v>0.27544076829132896</v>
      </c>
      <c r="M5" s="107">
        <f>D5*45</f>
        <v>6885</v>
      </c>
      <c r="N5" s="107">
        <f>M5/J12</f>
        <v>3.8220273120905965E-2</v>
      </c>
    </row>
    <row r="6" spans="2:14" ht="30" customHeight="1" x14ac:dyDescent="0.3">
      <c r="B6" s="51" t="s">
        <v>593</v>
      </c>
      <c r="C6" s="13" t="s">
        <v>604</v>
      </c>
      <c r="D6" s="109">
        <v>79</v>
      </c>
      <c r="E6" s="13" t="s">
        <v>596</v>
      </c>
      <c r="F6" s="103">
        <v>160</v>
      </c>
      <c r="G6" s="99">
        <f t="shared" si="0"/>
        <v>12640</v>
      </c>
      <c r="H6" s="99">
        <f t="shared" si="1"/>
        <v>2528</v>
      </c>
      <c r="I6" s="99">
        <f t="shared" si="2"/>
        <v>2275.1999999999998</v>
      </c>
      <c r="J6" s="99">
        <f t="shared" si="3"/>
        <v>17443.2</v>
      </c>
      <c r="K6" s="12">
        <f t="shared" si="4"/>
        <v>9.6831353391806374E-2</v>
      </c>
      <c r="M6" s="107"/>
    </row>
    <row r="7" spans="2:14" ht="30" customHeight="1" x14ac:dyDescent="0.3">
      <c r="B7" s="98" t="s">
        <v>4</v>
      </c>
      <c r="C7" s="98" t="s">
        <v>605</v>
      </c>
      <c r="D7" s="106">
        <f>SUMIF(MountainEmpireInventory!F4:F989,"seal coat and stripe",MountainEmpireInventory!H4:H989)</f>
        <v>415133</v>
      </c>
      <c r="E7" s="98" t="s">
        <v>595</v>
      </c>
      <c r="F7" s="104">
        <v>0.1</v>
      </c>
      <c r="G7" s="100">
        <f t="shared" si="0"/>
        <v>41513.300000000003</v>
      </c>
      <c r="H7" s="100">
        <f t="shared" si="1"/>
        <v>8302.6600000000017</v>
      </c>
      <c r="I7" s="100">
        <f t="shared" si="2"/>
        <v>7472.3940000000002</v>
      </c>
      <c r="J7" s="100">
        <f t="shared" si="3"/>
        <v>57288.354000000007</v>
      </c>
      <c r="K7" s="12">
        <f t="shared" si="4"/>
        <v>0.31802128344620856</v>
      </c>
      <c r="M7">
        <f>5500/J12</f>
        <v>3.053180859331631E-2</v>
      </c>
    </row>
    <row r="8" spans="2:14" ht="30" customHeight="1" x14ac:dyDescent="0.3">
      <c r="B8" s="13" t="s">
        <v>8</v>
      </c>
      <c r="C8" s="13" t="s">
        <v>599</v>
      </c>
      <c r="D8" s="109">
        <v>8</v>
      </c>
      <c r="E8" s="13" t="s">
        <v>600</v>
      </c>
      <c r="F8" s="103">
        <v>2500</v>
      </c>
      <c r="G8" s="99">
        <f t="shared" si="0"/>
        <v>20000</v>
      </c>
      <c r="H8" s="99">
        <f t="shared" si="1"/>
        <v>4000</v>
      </c>
      <c r="I8" s="99">
        <f t="shared" si="2"/>
        <v>3600</v>
      </c>
      <c r="J8" s="99">
        <f t="shared" si="3"/>
        <v>27600</v>
      </c>
      <c r="K8" s="12">
        <f t="shared" si="4"/>
        <v>0.15321416675918731</v>
      </c>
    </row>
    <row r="9" spans="2:14" ht="16.2" thickBot="1" x14ac:dyDescent="0.35">
      <c r="B9" s="1" t="s">
        <v>157</v>
      </c>
      <c r="F9" s="101"/>
      <c r="G9" s="101"/>
      <c r="H9" s="101"/>
      <c r="I9" s="101"/>
      <c r="J9" s="102">
        <f>SUM(J4:J8)</f>
        <v>216640.266</v>
      </c>
      <c r="K9" s="12">
        <f t="shared" si="4"/>
        <v>1.2026216609303875</v>
      </c>
    </row>
    <row r="12" spans="2:14" x14ac:dyDescent="0.3">
      <c r="J12">
        <v>180140</v>
      </c>
    </row>
    <row r="13" spans="2:14" x14ac:dyDescent="0.3">
      <c r="J13" s="12">
        <f>J9/J12</f>
        <v>1.2026216609303875</v>
      </c>
      <c r="K13" t="s">
        <v>614</v>
      </c>
    </row>
    <row r="14" spans="2:14" x14ac:dyDescent="0.3">
      <c r="J14" t="s">
        <v>615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1131"/>
  <sheetViews>
    <sheetView showGridLines="0" workbookViewId="0">
      <selection activeCell="G23" sqref="G23"/>
    </sheetView>
  </sheetViews>
  <sheetFormatPr defaultRowHeight="14.4" x14ac:dyDescent="0.3"/>
  <cols>
    <col min="2" max="2" width="36" bestFit="1" customWidth="1"/>
    <col min="3" max="3" width="22" bestFit="1" customWidth="1"/>
    <col min="4" max="21" width="14.44140625" customWidth="1"/>
  </cols>
  <sheetData>
    <row r="1" spans="2:21" ht="15" thickBot="1" x14ac:dyDescent="0.35"/>
    <row r="2" spans="2:21" ht="15.75" customHeight="1" x14ac:dyDescent="0.4">
      <c r="B2" s="85"/>
      <c r="C2" s="86" t="s">
        <v>563</v>
      </c>
      <c r="D2" s="87" t="s">
        <v>564</v>
      </c>
      <c r="E2" s="88"/>
      <c r="F2" s="69"/>
      <c r="G2" s="69"/>
      <c r="H2" s="69"/>
      <c r="I2" s="70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2:21" ht="15" customHeight="1" x14ac:dyDescent="0.3">
      <c r="B3" s="89" t="s">
        <v>565</v>
      </c>
      <c r="C3" s="71" t="s">
        <v>587</v>
      </c>
      <c r="D3" s="123" t="s">
        <v>566</v>
      </c>
      <c r="E3" s="125"/>
      <c r="F3" s="126" t="s">
        <v>567</v>
      </c>
      <c r="G3" s="124"/>
      <c r="H3" s="123" t="s">
        <v>568</v>
      </c>
      <c r="I3" s="124"/>
      <c r="J3" s="126" t="s">
        <v>569</v>
      </c>
      <c r="K3" s="124"/>
      <c r="L3" s="123" t="s">
        <v>570</v>
      </c>
      <c r="M3" s="124"/>
      <c r="N3" s="123" t="s">
        <v>571</v>
      </c>
      <c r="O3" s="124"/>
      <c r="P3" s="123" t="s">
        <v>572</v>
      </c>
      <c r="Q3" s="124"/>
      <c r="R3" s="123" t="s">
        <v>573</v>
      </c>
      <c r="S3" s="124"/>
      <c r="T3" s="123" t="s">
        <v>574</v>
      </c>
      <c r="U3" s="124"/>
    </row>
    <row r="4" spans="2:21" ht="15" customHeight="1" x14ac:dyDescent="0.3">
      <c r="B4" s="89"/>
      <c r="C4" s="72"/>
      <c r="D4" s="73" t="s">
        <v>575</v>
      </c>
      <c r="E4" s="90" t="s">
        <v>576</v>
      </c>
      <c r="F4" s="81" t="s">
        <v>575</v>
      </c>
      <c r="G4" s="74" t="s">
        <v>576</v>
      </c>
      <c r="H4" s="73" t="s">
        <v>575</v>
      </c>
      <c r="I4" s="74" t="s">
        <v>576</v>
      </c>
      <c r="J4" s="81" t="s">
        <v>575</v>
      </c>
      <c r="K4" s="74" t="s">
        <v>576</v>
      </c>
      <c r="L4" s="73" t="s">
        <v>575</v>
      </c>
      <c r="M4" s="74" t="s">
        <v>576</v>
      </c>
      <c r="N4" s="73" t="s">
        <v>575</v>
      </c>
      <c r="O4" s="74" t="s">
        <v>576</v>
      </c>
      <c r="P4" s="73" t="s">
        <v>575</v>
      </c>
      <c r="Q4" s="74" t="s">
        <v>576</v>
      </c>
      <c r="R4" s="73" t="s">
        <v>575</v>
      </c>
      <c r="S4" s="74" t="s">
        <v>576</v>
      </c>
      <c r="T4" s="73" t="s">
        <v>575</v>
      </c>
      <c r="U4" s="74" t="s">
        <v>576</v>
      </c>
    </row>
    <row r="5" spans="2:21" ht="15" customHeight="1" x14ac:dyDescent="0.3">
      <c r="B5" s="91" t="s">
        <v>577</v>
      </c>
      <c r="C5" s="75">
        <v>0</v>
      </c>
      <c r="D5" s="76">
        <v>0</v>
      </c>
      <c r="E5" s="92">
        <f>C5+D5</f>
        <v>0</v>
      </c>
      <c r="F5" s="84">
        <v>0</v>
      </c>
      <c r="G5" s="77">
        <f>E5+F5</f>
        <v>0</v>
      </c>
      <c r="H5" s="76">
        <v>0</v>
      </c>
      <c r="I5" s="77">
        <f>G5+H5</f>
        <v>0</v>
      </c>
      <c r="J5" s="84">
        <v>0</v>
      </c>
      <c r="K5" s="77">
        <f>I5+J5</f>
        <v>0</v>
      </c>
      <c r="L5" s="76">
        <v>0</v>
      </c>
      <c r="M5" s="77">
        <f>K5+L5</f>
        <v>0</v>
      </c>
      <c r="N5" s="76">
        <v>0</v>
      </c>
      <c r="O5" s="77">
        <f>M5+N5</f>
        <v>0</v>
      </c>
      <c r="P5" s="76">
        <v>0</v>
      </c>
      <c r="Q5" s="77">
        <f>O5+P5</f>
        <v>0</v>
      </c>
      <c r="R5" s="76">
        <v>0</v>
      </c>
      <c r="S5" s="77">
        <f>Q5+R5</f>
        <v>0</v>
      </c>
      <c r="T5" s="76">
        <v>0</v>
      </c>
      <c r="U5" s="77">
        <f>S5+T5</f>
        <v>0</v>
      </c>
    </row>
    <row r="6" spans="2:21" ht="15" customHeight="1" x14ac:dyDescent="0.3">
      <c r="B6" s="91" t="s">
        <v>583</v>
      </c>
      <c r="C6" s="75">
        <v>0</v>
      </c>
      <c r="D6" s="76">
        <v>0</v>
      </c>
      <c r="E6" s="92">
        <f t="shared" ref="E6:E9" si="0">C6+D6</f>
        <v>0</v>
      </c>
      <c r="F6" s="84">
        <v>0</v>
      </c>
      <c r="G6" s="77">
        <f t="shared" ref="G6:G9" si="1">E6+F6</f>
        <v>0</v>
      </c>
      <c r="H6" s="76">
        <v>0</v>
      </c>
      <c r="I6" s="77">
        <f t="shared" ref="I6:I9" si="2">G6+H6</f>
        <v>0</v>
      </c>
      <c r="J6" s="84">
        <v>0</v>
      </c>
      <c r="K6" s="77">
        <f t="shared" ref="K6:K9" si="3">I6+J6</f>
        <v>0</v>
      </c>
      <c r="L6" s="76">
        <v>0</v>
      </c>
      <c r="M6" s="77">
        <f t="shared" ref="M6:M9" si="4">K6+L6</f>
        <v>0</v>
      </c>
      <c r="N6" s="76">
        <v>0</v>
      </c>
      <c r="O6" s="77">
        <f t="shared" ref="O6:O9" si="5">M6+N6</f>
        <v>0</v>
      </c>
      <c r="P6" s="76">
        <v>0</v>
      </c>
      <c r="Q6" s="77">
        <f t="shared" ref="Q6:Q9" si="6">O6+P6</f>
        <v>0</v>
      </c>
      <c r="R6" s="76">
        <v>0</v>
      </c>
      <c r="S6" s="77">
        <f t="shared" ref="S6:S9" si="7">Q6+R6</f>
        <v>0</v>
      </c>
      <c r="T6" s="76">
        <v>0</v>
      </c>
      <c r="U6" s="77">
        <f t="shared" ref="U6:U9" si="8">S6+T6</f>
        <v>0</v>
      </c>
    </row>
    <row r="7" spans="2:21" ht="15" customHeight="1" x14ac:dyDescent="0.3">
      <c r="B7" s="91" t="s">
        <v>592</v>
      </c>
      <c r="C7" s="75">
        <v>305708</v>
      </c>
      <c r="D7" s="76">
        <v>0</v>
      </c>
      <c r="E7" s="92">
        <f t="shared" si="0"/>
        <v>305708</v>
      </c>
      <c r="F7" s="84">
        <v>0</v>
      </c>
      <c r="G7" s="77">
        <f t="shared" si="1"/>
        <v>305708</v>
      </c>
      <c r="H7" s="76">
        <v>0</v>
      </c>
      <c r="I7" s="77">
        <f t="shared" si="2"/>
        <v>305708</v>
      </c>
      <c r="J7" s="84">
        <v>0</v>
      </c>
      <c r="K7" s="77">
        <f t="shared" si="3"/>
        <v>305708</v>
      </c>
      <c r="L7" s="76">
        <v>0</v>
      </c>
      <c r="M7" s="77">
        <f t="shared" si="4"/>
        <v>305708</v>
      </c>
      <c r="N7" s="76">
        <v>0</v>
      </c>
      <c r="O7" s="77">
        <f t="shared" si="5"/>
        <v>305708</v>
      </c>
      <c r="P7" s="76">
        <v>0</v>
      </c>
      <c r="Q7" s="77">
        <f t="shared" si="6"/>
        <v>305708</v>
      </c>
      <c r="R7" s="76">
        <v>0</v>
      </c>
      <c r="S7" s="77">
        <f t="shared" si="7"/>
        <v>305708</v>
      </c>
      <c r="T7" s="76">
        <v>0</v>
      </c>
      <c r="U7" s="77">
        <f t="shared" si="8"/>
        <v>305708</v>
      </c>
    </row>
    <row r="8" spans="2:21" ht="15" customHeight="1" x14ac:dyDescent="0.3">
      <c r="B8" s="91" t="s">
        <v>586</v>
      </c>
      <c r="C8" s="75">
        <v>76</v>
      </c>
      <c r="D8" s="76"/>
      <c r="E8" s="92"/>
      <c r="F8" s="84"/>
      <c r="G8" s="77"/>
      <c r="H8" s="76"/>
      <c r="I8" s="77"/>
      <c r="J8" s="84"/>
      <c r="K8" s="77"/>
      <c r="L8" s="76"/>
      <c r="M8" s="77"/>
      <c r="N8" s="76"/>
      <c r="O8" s="77"/>
      <c r="P8" s="76"/>
      <c r="Q8" s="77"/>
      <c r="R8" s="76"/>
      <c r="S8" s="77"/>
      <c r="T8" s="76"/>
      <c r="U8" s="77"/>
    </row>
    <row r="9" spans="2:21" ht="15" customHeight="1" thickBot="1" x14ac:dyDescent="0.35">
      <c r="B9" s="91" t="s">
        <v>578</v>
      </c>
      <c r="C9" s="75">
        <v>550000</v>
      </c>
      <c r="D9" s="76">
        <v>0</v>
      </c>
      <c r="E9" s="92">
        <f t="shared" si="0"/>
        <v>550000</v>
      </c>
      <c r="F9" s="84">
        <v>0</v>
      </c>
      <c r="G9" s="77">
        <f t="shared" si="1"/>
        <v>550000</v>
      </c>
      <c r="H9" s="76">
        <v>0</v>
      </c>
      <c r="I9" s="78">
        <f t="shared" si="2"/>
        <v>550000</v>
      </c>
      <c r="J9" s="84">
        <v>0</v>
      </c>
      <c r="K9" s="77">
        <f t="shared" si="3"/>
        <v>550000</v>
      </c>
      <c r="L9" s="76">
        <v>0</v>
      </c>
      <c r="M9" s="77">
        <f t="shared" si="4"/>
        <v>550000</v>
      </c>
      <c r="N9" s="76">
        <v>0</v>
      </c>
      <c r="O9" s="77">
        <f t="shared" si="5"/>
        <v>550000</v>
      </c>
      <c r="P9" s="76">
        <v>0</v>
      </c>
      <c r="Q9" s="77">
        <f t="shared" si="6"/>
        <v>550000</v>
      </c>
      <c r="R9" s="76">
        <v>0</v>
      </c>
      <c r="S9" s="77">
        <f t="shared" si="7"/>
        <v>550000</v>
      </c>
      <c r="T9" s="76">
        <v>0</v>
      </c>
      <c r="U9" s="78">
        <f t="shared" si="8"/>
        <v>550000</v>
      </c>
    </row>
    <row r="10" spans="2:21" ht="15" customHeight="1" thickBot="1" x14ac:dyDescent="0.35">
      <c r="B10" s="93" t="s">
        <v>579</v>
      </c>
      <c r="C10" s="94">
        <f t="shared" ref="C10:U10" si="9">SUM(C5:C9)</f>
        <v>855784</v>
      </c>
      <c r="D10" s="95">
        <f t="shared" si="9"/>
        <v>0</v>
      </c>
      <c r="E10" s="96">
        <f t="shared" si="9"/>
        <v>855708</v>
      </c>
      <c r="F10" s="81">
        <f t="shared" si="9"/>
        <v>0</v>
      </c>
      <c r="G10" s="74">
        <f t="shared" si="9"/>
        <v>855708</v>
      </c>
      <c r="H10" s="79">
        <f t="shared" si="9"/>
        <v>0</v>
      </c>
      <c r="I10" s="80">
        <f t="shared" si="9"/>
        <v>855708</v>
      </c>
      <c r="J10" s="81">
        <f t="shared" si="9"/>
        <v>0</v>
      </c>
      <c r="K10" s="74">
        <f t="shared" si="9"/>
        <v>855708</v>
      </c>
      <c r="L10" s="73">
        <f t="shared" si="9"/>
        <v>0</v>
      </c>
      <c r="M10" s="74">
        <f t="shared" si="9"/>
        <v>855708</v>
      </c>
      <c r="N10" s="73">
        <f t="shared" si="9"/>
        <v>0</v>
      </c>
      <c r="O10" s="74">
        <f t="shared" si="9"/>
        <v>855708</v>
      </c>
      <c r="P10" s="73">
        <f t="shared" si="9"/>
        <v>0</v>
      </c>
      <c r="Q10" s="74">
        <f t="shared" si="9"/>
        <v>855708</v>
      </c>
      <c r="R10" s="73">
        <f t="shared" si="9"/>
        <v>0</v>
      </c>
      <c r="S10" s="74">
        <f t="shared" si="9"/>
        <v>855708</v>
      </c>
      <c r="T10" s="79">
        <f t="shared" si="9"/>
        <v>0</v>
      </c>
      <c r="U10" s="80">
        <f t="shared" si="9"/>
        <v>855708</v>
      </c>
    </row>
    <row r="11" spans="2:21" ht="15" customHeight="1" x14ac:dyDescent="0.3">
      <c r="B11" s="82" t="s">
        <v>584</v>
      </c>
    </row>
    <row r="12" spans="2:21" ht="15" customHeight="1" x14ac:dyDescent="0.3">
      <c r="B12" s="82" t="s">
        <v>585</v>
      </c>
    </row>
    <row r="13" spans="2:21" ht="15" customHeight="1" x14ac:dyDescent="0.3"/>
    <row r="14" spans="2:21" ht="15" customHeight="1" x14ac:dyDescent="0.3"/>
    <row r="15" spans="2:21" ht="15" customHeight="1" x14ac:dyDescent="0.3">
      <c r="B15" t="s">
        <v>580</v>
      </c>
    </row>
    <row r="16" spans="2:21" ht="15" customHeight="1" x14ac:dyDescent="0.3">
      <c r="B16" t="s">
        <v>581</v>
      </c>
      <c r="C16" s="2">
        <v>21716080</v>
      </c>
      <c r="D16" s="110">
        <f>30000/C16</f>
        <v>1.3814647947511705E-3</v>
      </c>
      <c r="E16" s="12">
        <f>C16*0.0014</f>
        <v>30402.511999999999</v>
      </c>
    </row>
    <row r="17" spans="2:3" ht="15" customHeight="1" x14ac:dyDescent="0.3">
      <c r="B17" t="s">
        <v>588</v>
      </c>
      <c r="C17" s="2">
        <f>C16*0.03</f>
        <v>651482.4</v>
      </c>
    </row>
    <row r="18" spans="2:3" ht="15" customHeight="1" x14ac:dyDescent="0.3">
      <c r="B18" t="s">
        <v>589</v>
      </c>
      <c r="C18">
        <v>180140</v>
      </c>
    </row>
    <row r="19" spans="2:3" ht="15" customHeight="1" x14ac:dyDescent="0.3">
      <c r="B19" s="83" t="s">
        <v>590</v>
      </c>
      <c r="C19" s="2">
        <f>C18*350</f>
        <v>63049000</v>
      </c>
    </row>
    <row r="20" spans="2:3" ht="15" customHeight="1" x14ac:dyDescent="0.3">
      <c r="B20" t="s">
        <v>591</v>
      </c>
      <c r="C20" s="2">
        <f>C19*0.02</f>
        <v>1260980</v>
      </c>
    </row>
    <row r="21" spans="2:3" ht="15" customHeight="1" x14ac:dyDescent="0.3">
      <c r="B21" t="s">
        <v>582</v>
      </c>
      <c r="C21" s="2">
        <v>550000</v>
      </c>
    </row>
    <row r="22" spans="2:3" ht="15" customHeight="1" x14ac:dyDescent="0.3"/>
    <row r="23" spans="2:3" ht="15" customHeight="1" x14ac:dyDescent="0.3"/>
    <row r="24" spans="2:3" ht="15" customHeight="1" x14ac:dyDescent="0.3"/>
    <row r="25" spans="2:3" ht="15" customHeight="1" x14ac:dyDescent="0.3"/>
    <row r="26" spans="2:3" ht="15" customHeight="1" x14ac:dyDescent="0.3"/>
    <row r="27" spans="2:3" ht="15" customHeight="1" x14ac:dyDescent="0.3"/>
    <row r="28" spans="2:3" ht="15" customHeight="1" x14ac:dyDescent="0.3"/>
    <row r="29" spans="2:3" ht="15" customHeight="1" x14ac:dyDescent="0.3"/>
    <row r="30" spans="2:3" ht="15" customHeight="1" x14ac:dyDescent="0.3"/>
    <row r="31" spans="2:3" ht="15" customHeight="1" x14ac:dyDescent="0.3"/>
    <row r="32" spans="2:3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  <row r="830" ht="15" customHeight="1" x14ac:dyDescent="0.3"/>
    <row r="831" ht="15" customHeight="1" x14ac:dyDescent="0.3"/>
    <row r="832" ht="15" customHeight="1" x14ac:dyDescent="0.3"/>
    <row r="833" ht="15" customHeight="1" x14ac:dyDescent="0.3"/>
    <row r="834" ht="15" customHeight="1" x14ac:dyDescent="0.3"/>
    <row r="835" ht="15" customHeight="1" x14ac:dyDescent="0.3"/>
    <row r="836" ht="15" customHeight="1" x14ac:dyDescent="0.3"/>
    <row r="837" ht="15" customHeight="1" x14ac:dyDescent="0.3"/>
    <row r="838" ht="15" customHeight="1" x14ac:dyDescent="0.3"/>
    <row r="839" ht="15" customHeight="1" x14ac:dyDescent="0.3"/>
    <row r="840" ht="15" customHeight="1" x14ac:dyDescent="0.3"/>
    <row r="841" ht="15" customHeight="1" x14ac:dyDescent="0.3"/>
    <row r="842" ht="15" customHeight="1" x14ac:dyDescent="0.3"/>
    <row r="843" ht="15" customHeight="1" x14ac:dyDescent="0.3"/>
    <row r="844" ht="15" customHeight="1" x14ac:dyDescent="0.3"/>
    <row r="845" ht="15" customHeight="1" x14ac:dyDescent="0.3"/>
    <row r="846" ht="15" customHeight="1" x14ac:dyDescent="0.3"/>
    <row r="847" ht="15" customHeight="1" x14ac:dyDescent="0.3"/>
    <row r="848" ht="15" customHeight="1" x14ac:dyDescent="0.3"/>
    <row r="849" ht="15" customHeight="1" x14ac:dyDescent="0.3"/>
    <row r="850" ht="15" customHeight="1" x14ac:dyDescent="0.3"/>
    <row r="851" ht="15" customHeight="1" x14ac:dyDescent="0.3"/>
    <row r="852" ht="15" customHeight="1" x14ac:dyDescent="0.3"/>
    <row r="853" ht="15" customHeight="1" x14ac:dyDescent="0.3"/>
    <row r="854" ht="15" customHeight="1" x14ac:dyDescent="0.3"/>
    <row r="855" ht="15" customHeight="1" x14ac:dyDescent="0.3"/>
    <row r="856" ht="15" customHeight="1" x14ac:dyDescent="0.3"/>
    <row r="857" ht="15" customHeight="1" x14ac:dyDescent="0.3"/>
    <row r="858" ht="15" customHeight="1" x14ac:dyDescent="0.3"/>
    <row r="859" ht="15" customHeight="1" x14ac:dyDescent="0.3"/>
    <row r="860" ht="15" customHeight="1" x14ac:dyDescent="0.3"/>
    <row r="861" ht="15" customHeight="1" x14ac:dyDescent="0.3"/>
    <row r="862" ht="15" customHeight="1" x14ac:dyDescent="0.3"/>
    <row r="863" ht="15" customHeight="1" x14ac:dyDescent="0.3"/>
    <row r="864" ht="15" customHeight="1" x14ac:dyDescent="0.3"/>
    <row r="865" ht="15" customHeight="1" x14ac:dyDescent="0.3"/>
    <row r="866" ht="15" customHeight="1" x14ac:dyDescent="0.3"/>
    <row r="867" ht="15" customHeight="1" x14ac:dyDescent="0.3"/>
    <row r="868" ht="15" customHeight="1" x14ac:dyDescent="0.3"/>
    <row r="869" ht="15" customHeight="1" x14ac:dyDescent="0.3"/>
    <row r="870" ht="15" customHeight="1" x14ac:dyDescent="0.3"/>
    <row r="871" ht="15" customHeight="1" x14ac:dyDescent="0.3"/>
    <row r="872" ht="15" customHeight="1" x14ac:dyDescent="0.3"/>
    <row r="873" ht="15" customHeight="1" x14ac:dyDescent="0.3"/>
    <row r="874" ht="15" customHeight="1" x14ac:dyDescent="0.3"/>
    <row r="875" ht="15" customHeight="1" x14ac:dyDescent="0.3"/>
    <row r="876" ht="15" customHeight="1" x14ac:dyDescent="0.3"/>
    <row r="877" ht="15" customHeight="1" x14ac:dyDescent="0.3"/>
    <row r="878" ht="15" customHeight="1" x14ac:dyDescent="0.3"/>
    <row r="879" ht="15" customHeight="1" x14ac:dyDescent="0.3"/>
    <row r="880" ht="15" customHeight="1" x14ac:dyDescent="0.3"/>
    <row r="881" ht="15" customHeight="1" x14ac:dyDescent="0.3"/>
    <row r="882" ht="15" customHeight="1" x14ac:dyDescent="0.3"/>
    <row r="883" ht="15" customHeight="1" x14ac:dyDescent="0.3"/>
    <row r="884" ht="15" customHeight="1" x14ac:dyDescent="0.3"/>
    <row r="885" ht="15" customHeight="1" x14ac:dyDescent="0.3"/>
    <row r="886" ht="15" customHeight="1" x14ac:dyDescent="0.3"/>
    <row r="887" ht="15" customHeight="1" x14ac:dyDescent="0.3"/>
    <row r="888" ht="15" customHeight="1" x14ac:dyDescent="0.3"/>
    <row r="889" ht="15" customHeight="1" x14ac:dyDescent="0.3"/>
    <row r="890" ht="15" customHeight="1" x14ac:dyDescent="0.3"/>
    <row r="891" ht="15" customHeight="1" x14ac:dyDescent="0.3"/>
    <row r="892" ht="15" customHeight="1" x14ac:dyDescent="0.3"/>
    <row r="893" ht="15" customHeight="1" x14ac:dyDescent="0.3"/>
    <row r="894" ht="15" customHeight="1" x14ac:dyDescent="0.3"/>
    <row r="895" ht="15" customHeight="1" x14ac:dyDescent="0.3"/>
    <row r="896" ht="15" customHeight="1" x14ac:dyDescent="0.3"/>
    <row r="897" ht="15" customHeight="1" x14ac:dyDescent="0.3"/>
    <row r="898" ht="15" customHeight="1" x14ac:dyDescent="0.3"/>
    <row r="899" ht="15" customHeight="1" x14ac:dyDescent="0.3"/>
    <row r="900" ht="15" customHeight="1" x14ac:dyDescent="0.3"/>
    <row r="901" ht="15" customHeight="1" x14ac:dyDescent="0.3"/>
    <row r="902" ht="15" customHeight="1" x14ac:dyDescent="0.3"/>
    <row r="903" ht="15" customHeight="1" x14ac:dyDescent="0.3"/>
    <row r="904" ht="15" customHeight="1" x14ac:dyDescent="0.3"/>
    <row r="905" ht="15" customHeight="1" x14ac:dyDescent="0.3"/>
    <row r="906" ht="15" customHeight="1" x14ac:dyDescent="0.3"/>
    <row r="907" ht="15" customHeight="1" x14ac:dyDescent="0.3"/>
    <row r="908" ht="15" customHeight="1" x14ac:dyDescent="0.3"/>
    <row r="909" ht="15" customHeight="1" x14ac:dyDescent="0.3"/>
    <row r="910" ht="15" customHeight="1" x14ac:dyDescent="0.3"/>
    <row r="911" ht="15" customHeight="1" x14ac:dyDescent="0.3"/>
    <row r="912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  <row r="919" ht="15" customHeight="1" x14ac:dyDescent="0.3"/>
    <row r="920" ht="15" customHeight="1" x14ac:dyDescent="0.3"/>
    <row r="921" ht="15" customHeight="1" x14ac:dyDescent="0.3"/>
    <row r="922" ht="15" customHeight="1" x14ac:dyDescent="0.3"/>
    <row r="923" ht="15" customHeight="1" x14ac:dyDescent="0.3"/>
    <row r="924" ht="15" customHeight="1" x14ac:dyDescent="0.3"/>
    <row r="925" ht="15" customHeight="1" x14ac:dyDescent="0.3"/>
    <row r="926" ht="15" customHeight="1" x14ac:dyDescent="0.3"/>
    <row r="927" ht="15" customHeight="1" x14ac:dyDescent="0.3"/>
    <row r="928" ht="15" customHeight="1" x14ac:dyDescent="0.3"/>
    <row r="929" ht="15" customHeight="1" x14ac:dyDescent="0.3"/>
    <row r="930" ht="15" customHeight="1" x14ac:dyDescent="0.3"/>
    <row r="931" ht="15" customHeight="1" x14ac:dyDescent="0.3"/>
    <row r="932" ht="15" customHeight="1" x14ac:dyDescent="0.3"/>
    <row r="933" ht="15" customHeight="1" x14ac:dyDescent="0.3"/>
    <row r="934" ht="15" customHeight="1" x14ac:dyDescent="0.3"/>
    <row r="935" ht="15" customHeight="1" x14ac:dyDescent="0.3"/>
    <row r="936" ht="15" customHeight="1" x14ac:dyDescent="0.3"/>
    <row r="937" ht="15" customHeight="1" x14ac:dyDescent="0.3"/>
    <row r="938" ht="15" customHeight="1" x14ac:dyDescent="0.3"/>
    <row r="939" ht="15" customHeight="1" x14ac:dyDescent="0.3"/>
    <row r="940" ht="15" customHeight="1" x14ac:dyDescent="0.3"/>
    <row r="941" ht="15" customHeight="1" x14ac:dyDescent="0.3"/>
    <row r="942" ht="15" customHeight="1" x14ac:dyDescent="0.3"/>
    <row r="943" ht="15" customHeight="1" x14ac:dyDescent="0.3"/>
    <row r="944" ht="15" customHeight="1" x14ac:dyDescent="0.3"/>
    <row r="945" ht="15" customHeight="1" x14ac:dyDescent="0.3"/>
    <row r="946" ht="15" customHeight="1" x14ac:dyDescent="0.3"/>
    <row r="947" ht="15" customHeight="1" x14ac:dyDescent="0.3"/>
    <row r="948" ht="15" customHeight="1" x14ac:dyDescent="0.3"/>
    <row r="949" ht="15" customHeight="1" x14ac:dyDescent="0.3"/>
    <row r="950" ht="15" customHeight="1" x14ac:dyDescent="0.3"/>
    <row r="951" ht="15" customHeight="1" x14ac:dyDescent="0.3"/>
    <row r="952" ht="15" customHeight="1" x14ac:dyDescent="0.3"/>
    <row r="953" ht="15" customHeight="1" x14ac:dyDescent="0.3"/>
    <row r="954" ht="15" customHeight="1" x14ac:dyDescent="0.3"/>
    <row r="955" ht="15" customHeight="1" x14ac:dyDescent="0.3"/>
    <row r="956" ht="15" customHeight="1" x14ac:dyDescent="0.3"/>
    <row r="957" ht="15" customHeight="1" x14ac:dyDescent="0.3"/>
    <row r="958" ht="15" customHeight="1" x14ac:dyDescent="0.3"/>
    <row r="959" ht="15" customHeight="1" x14ac:dyDescent="0.3"/>
    <row r="960" ht="15" customHeight="1" x14ac:dyDescent="0.3"/>
    <row r="961" ht="15" customHeight="1" x14ac:dyDescent="0.3"/>
    <row r="962" ht="15" customHeight="1" x14ac:dyDescent="0.3"/>
    <row r="963" ht="15" customHeight="1" x14ac:dyDescent="0.3"/>
    <row r="964" ht="15" customHeight="1" x14ac:dyDescent="0.3"/>
    <row r="965" ht="15" customHeight="1" x14ac:dyDescent="0.3"/>
    <row r="966" ht="15" customHeight="1" x14ac:dyDescent="0.3"/>
    <row r="980" ht="15.75" customHeight="1" x14ac:dyDescent="0.3"/>
    <row r="981" ht="15" customHeight="1" x14ac:dyDescent="0.3"/>
    <row r="1016" ht="15" customHeight="1" x14ac:dyDescent="0.3"/>
    <row r="1017" ht="15" customHeight="1" x14ac:dyDescent="0.3"/>
    <row r="1021" ht="15.75" customHeight="1" x14ac:dyDescent="0.3"/>
    <row r="1054" ht="15" customHeight="1" x14ac:dyDescent="0.3"/>
    <row r="1056" ht="15" customHeight="1" x14ac:dyDescent="0.3"/>
    <row r="1060" ht="15" customHeight="1" x14ac:dyDescent="0.3"/>
    <row r="1064" ht="15" customHeight="1" x14ac:dyDescent="0.3"/>
    <row r="1069" ht="15" customHeight="1" x14ac:dyDescent="0.3"/>
    <row r="1071" ht="15.75" customHeight="1" x14ac:dyDescent="0.3"/>
    <row r="1076" ht="15" customHeight="1" x14ac:dyDescent="0.3"/>
    <row r="1083" ht="15.75" customHeight="1" x14ac:dyDescent="0.3"/>
    <row r="1099" ht="15.75" customHeight="1" x14ac:dyDescent="0.3"/>
    <row r="1100" ht="68.25" customHeight="1" x14ac:dyDescent="0.3"/>
    <row r="1105" ht="15.75" customHeight="1" x14ac:dyDescent="0.3"/>
    <row r="1106" ht="75.75" customHeight="1" x14ac:dyDescent="0.3"/>
    <row r="1108" ht="15.75" customHeight="1" x14ac:dyDescent="0.3"/>
    <row r="1111" ht="15.75" customHeight="1" x14ac:dyDescent="0.3"/>
    <row r="1130" ht="15" customHeight="1" x14ac:dyDescent="0.3"/>
    <row r="1131" ht="18.75" customHeight="1" x14ac:dyDescent="0.3"/>
  </sheetData>
  <mergeCells count="9">
    <mergeCell ref="N3:O3"/>
    <mergeCell ref="P3:Q3"/>
    <mergeCell ref="R3:S3"/>
    <mergeCell ref="T3:U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I929"/>
  <sheetViews>
    <sheetView tabSelected="1" topLeftCell="A3" zoomScale="70" zoomScaleNormal="70" workbookViewId="0">
      <pane ySplit="1" topLeftCell="A4" activePane="bottomLeft" state="frozen"/>
      <selection activeCell="A3" sqref="A3"/>
      <selection pane="bottomLeft" activeCell="F12" sqref="F12"/>
    </sheetView>
  </sheetViews>
  <sheetFormatPr defaultRowHeight="14.4" x14ac:dyDescent="0.3"/>
  <cols>
    <col min="1" max="1" width="1" customWidth="1"/>
    <col min="2" max="2" width="18" customWidth="1"/>
    <col min="3" max="3" width="11.5546875" customWidth="1"/>
    <col min="4" max="4" width="11.88671875" bestFit="1" customWidth="1"/>
    <col min="5" max="5" width="25.33203125" style="9" bestFit="1" customWidth="1"/>
    <col min="6" max="6" width="21.5546875" customWidth="1"/>
    <col min="7" max="7" width="22" style="41" bestFit="1" customWidth="1"/>
    <col min="8" max="8" width="10.6640625" style="3" bestFit="1" customWidth="1"/>
    <col min="9" max="9" width="14.44140625" style="8" bestFit="1" customWidth="1"/>
    <col min="10" max="10" width="12.109375" style="9" bestFit="1" customWidth="1"/>
    <col min="11" max="11" width="14" style="9" bestFit="1" customWidth="1"/>
    <col min="12" max="12" width="15.109375" style="9" customWidth="1"/>
    <col min="13" max="13" width="12.33203125" style="9" bestFit="1" customWidth="1"/>
    <col min="14" max="14" width="14.88671875" style="8" bestFit="1" customWidth="1"/>
    <col min="15" max="15" width="10.44140625" style="9" bestFit="1" customWidth="1"/>
    <col min="16" max="35" width="18.109375" customWidth="1"/>
  </cols>
  <sheetData>
    <row r="1" spans="2:35" hidden="1" x14ac:dyDescent="0.3">
      <c r="B1" t="s">
        <v>112</v>
      </c>
      <c r="C1">
        <v>2019</v>
      </c>
    </row>
    <row r="2" spans="2:35" hidden="1" x14ac:dyDescent="0.3">
      <c r="O2" s="9">
        <v>0</v>
      </c>
      <c r="P2">
        <v>1</v>
      </c>
      <c r="Q2">
        <v>2</v>
      </c>
      <c r="R2">
        <v>3</v>
      </c>
      <c r="S2">
        <v>4</v>
      </c>
      <c r="T2">
        <v>5</v>
      </c>
      <c r="U2">
        <v>6</v>
      </c>
      <c r="V2">
        <v>7</v>
      </c>
      <c r="W2">
        <v>8</v>
      </c>
      <c r="X2">
        <v>9</v>
      </c>
      <c r="Y2">
        <v>10</v>
      </c>
      <c r="Z2">
        <v>11</v>
      </c>
      <c r="AA2">
        <v>12</v>
      </c>
      <c r="AB2">
        <v>13</v>
      </c>
      <c r="AC2">
        <v>14</v>
      </c>
      <c r="AD2">
        <v>15</v>
      </c>
      <c r="AE2">
        <v>16</v>
      </c>
      <c r="AF2">
        <v>17</v>
      </c>
      <c r="AG2">
        <v>18</v>
      </c>
      <c r="AH2">
        <v>19</v>
      </c>
      <c r="AI2">
        <v>20</v>
      </c>
    </row>
    <row r="3" spans="2:35" ht="83.25" customHeight="1" x14ac:dyDescent="0.4">
      <c r="B3" s="4" t="s">
        <v>92</v>
      </c>
      <c r="C3" s="4" t="s">
        <v>0</v>
      </c>
      <c r="D3" s="4" t="s">
        <v>2</v>
      </c>
      <c r="E3" s="11" t="s">
        <v>103</v>
      </c>
      <c r="F3" s="4" t="s">
        <v>19</v>
      </c>
      <c r="G3" s="42" t="s">
        <v>238</v>
      </c>
      <c r="H3" s="5" t="s">
        <v>101</v>
      </c>
      <c r="I3" s="10" t="s">
        <v>102</v>
      </c>
      <c r="J3" s="11" t="s">
        <v>106</v>
      </c>
      <c r="K3" s="11" t="s">
        <v>107</v>
      </c>
      <c r="L3" s="11" t="s">
        <v>113</v>
      </c>
      <c r="M3" s="11" t="s">
        <v>111</v>
      </c>
      <c r="N3" s="10" t="s">
        <v>163</v>
      </c>
      <c r="O3" s="11" t="s">
        <v>114</v>
      </c>
      <c r="P3" s="6">
        <f>C1</f>
        <v>2019</v>
      </c>
      <c r="Q3" s="6">
        <f>P3+1</f>
        <v>2020</v>
      </c>
      <c r="R3" s="6">
        <f t="shared" ref="R3:AI3" si="0">Q3+1</f>
        <v>2021</v>
      </c>
      <c r="S3" s="6">
        <f t="shared" si="0"/>
        <v>2022</v>
      </c>
      <c r="T3" s="6">
        <f t="shared" si="0"/>
        <v>2023</v>
      </c>
      <c r="U3" s="6">
        <f t="shared" si="0"/>
        <v>2024</v>
      </c>
      <c r="V3" s="6">
        <f t="shared" si="0"/>
        <v>2025</v>
      </c>
      <c r="W3" s="6">
        <f t="shared" si="0"/>
        <v>2026</v>
      </c>
      <c r="X3" s="6">
        <f t="shared" si="0"/>
        <v>2027</v>
      </c>
      <c r="Y3" s="6">
        <f t="shared" si="0"/>
        <v>2028</v>
      </c>
      <c r="Z3" s="6">
        <f t="shared" si="0"/>
        <v>2029</v>
      </c>
      <c r="AA3" s="6">
        <f t="shared" si="0"/>
        <v>2030</v>
      </c>
      <c r="AB3" s="6">
        <f t="shared" si="0"/>
        <v>2031</v>
      </c>
      <c r="AC3" s="6">
        <f t="shared" si="0"/>
        <v>2032</v>
      </c>
      <c r="AD3" s="6">
        <f t="shared" si="0"/>
        <v>2033</v>
      </c>
      <c r="AE3" s="6">
        <f t="shared" si="0"/>
        <v>2034</v>
      </c>
      <c r="AF3" s="6">
        <f t="shared" si="0"/>
        <v>2035</v>
      </c>
      <c r="AG3" s="6">
        <f t="shared" si="0"/>
        <v>2036</v>
      </c>
      <c r="AH3" s="6">
        <f t="shared" si="0"/>
        <v>2037</v>
      </c>
      <c r="AI3" s="6">
        <f t="shared" si="0"/>
        <v>2038</v>
      </c>
    </row>
    <row r="4" spans="2:35" ht="15" customHeight="1" x14ac:dyDescent="0.3">
      <c r="B4" t="s">
        <v>96</v>
      </c>
      <c r="C4" t="s">
        <v>273</v>
      </c>
      <c r="D4" t="s">
        <v>4</v>
      </c>
      <c r="E4" s="9" t="s">
        <v>264</v>
      </c>
      <c r="F4" t="s">
        <v>33</v>
      </c>
      <c r="G4" s="9" t="s">
        <v>274</v>
      </c>
      <c r="H4" s="3">
        <v>18710</v>
      </c>
      <c r="I4" s="8">
        <f>IF(H4="","",INDEX(Systems!F$4:F$985,MATCH($F4,Systems!D$4:D$985,0),1))</f>
        <v>7.5</v>
      </c>
      <c r="J4" s="9">
        <f>IF(H4="","",INDEX(Systems!E$4:E$985,MATCH($F4,Systems!D$4:D$985,0),1))</f>
        <v>30</v>
      </c>
      <c r="K4" s="9" t="s">
        <v>109</v>
      </c>
      <c r="L4" s="9">
        <v>1976</v>
      </c>
      <c r="M4" s="9">
        <v>1</v>
      </c>
      <c r="N4" s="8">
        <f t="shared" ref="N4:N109" si="1">IF(H4="","",H4*I4)</f>
        <v>140325</v>
      </c>
      <c r="O4" s="9">
        <f t="shared" ref="O4:O109" si="2">IF(M4="","",IF(IF(M4=1,$C$1,IF(M4=2,L4+(0.8*J4),IF(M4=3,L4+J4)))&lt;$C$1,$C$1,(IF(M4=1,$C$1,IF(M4=2,L4+(0.8*J4),IF(M4=3,L4+J4))))))</f>
        <v>2019</v>
      </c>
      <c r="P4" s="2">
        <f t="shared" ref="P4:AI4" si="3">IF($B4="","",IF($O4=P$3,$N4*(1+(O$2*0.03)),IF(P$3=$O4+$J4,$N4*(1+(O$2*0.03)),IF(P$3=$O4+2*$J4,$N4*(1+(O$2*0.03)),IF(P$3=$O4+3*$J4,$N4*(1+(O$2*0.03)),IF(P$3=$O4+4*$J4,$N4*(1+(O$2*0.03)),IF(P$3=$O4+5*$J4,$N4*(1+(O$2*0.03)),"")))))))</f>
        <v>140325</v>
      </c>
      <c r="Q4" s="2" t="str">
        <f t="shared" si="3"/>
        <v/>
      </c>
      <c r="R4" s="2" t="str">
        <f t="shared" si="3"/>
        <v/>
      </c>
      <c r="S4" s="2" t="str">
        <f t="shared" si="3"/>
        <v/>
      </c>
      <c r="T4" s="2" t="str">
        <f t="shared" si="3"/>
        <v/>
      </c>
      <c r="U4" s="2" t="str">
        <f t="shared" si="3"/>
        <v/>
      </c>
      <c r="V4" s="2" t="str">
        <f t="shared" si="3"/>
        <v/>
      </c>
      <c r="W4" s="2" t="str">
        <f t="shared" si="3"/>
        <v/>
      </c>
      <c r="X4" s="2" t="str">
        <f t="shared" si="3"/>
        <v/>
      </c>
      <c r="Y4" s="2" t="str">
        <f t="shared" si="3"/>
        <v/>
      </c>
      <c r="Z4" s="2" t="str">
        <f t="shared" si="3"/>
        <v/>
      </c>
      <c r="AA4" s="2" t="str">
        <f t="shared" si="3"/>
        <v/>
      </c>
      <c r="AB4" s="2" t="str">
        <f t="shared" si="3"/>
        <v/>
      </c>
      <c r="AC4" s="2" t="str">
        <f t="shared" si="3"/>
        <v/>
      </c>
      <c r="AD4" s="2" t="str">
        <f t="shared" si="3"/>
        <v/>
      </c>
      <c r="AE4" s="2" t="str">
        <f t="shared" si="3"/>
        <v/>
      </c>
      <c r="AF4" s="2" t="str">
        <f t="shared" si="3"/>
        <v/>
      </c>
      <c r="AG4" s="2" t="str">
        <f t="shared" si="3"/>
        <v/>
      </c>
      <c r="AH4" s="2" t="str">
        <f t="shared" si="3"/>
        <v/>
      </c>
      <c r="AI4" s="2" t="str">
        <f t="shared" si="3"/>
        <v/>
      </c>
    </row>
    <row r="5" spans="2:35" ht="15" customHeight="1" x14ac:dyDescent="0.3">
      <c r="B5" t="s">
        <v>96</v>
      </c>
      <c r="C5" t="s">
        <v>273</v>
      </c>
      <c r="D5" t="s">
        <v>4</v>
      </c>
      <c r="E5" s="9" t="s">
        <v>265</v>
      </c>
      <c r="F5" t="s">
        <v>33</v>
      </c>
      <c r="G5" s="9" t="s">
        <v>276</v>
      </c>
      <c r="H5" s="3">
        <v>25922</v>
      </c>
      <c r="I5" s="8">
        <f>IF(H5="","",INDEX(Systems!F$4:F$985,MATCH($F5,Systems!D$4:D$985,0),1))</f>
        <v>7.5</v>
      </c>
      <c r="J5" s="9">
        <f>IF(H5="","",INDEX(Systems!E$4:E$985,MATCH($F5,Systems!D$4:D$985,0),1))</f>
        <v>30</v>
      </c>
      <c r="K5" s="9" t="s">
        <v>109</v>
      </c>
      <c r="L5" s="9">
        <v>1976</v>
      </c>
      <c r="M5" s="9">
        <v>1</v>
      </c>
      <c r="N5" s="8">
        <f t="shared" si="1"/>
        <v>194415</v>
      </c>
      <c r="O5" s="9">
        <f t="shared" si="2"/>
        <v>2019</v>
      </c>
      <c r="P5" s="2">
        <f t="shared" ref="P5:AI5" si="4">IF($B5="","",IF($O5=P$3,$N5*(1+(O$2*0.03)),IF(P$3=$O5+$J5,$N5*(1+(O$2*0.03)),IF(P$3=$O5+2*$J5,$N5*(1+(O$2*0.03)),IF(P$3=$O5+3*$J5,$N5*(1+(O$2*0.03)),IF(P$3=$O5+4*$J5,$N5*(1+(O$2*0.03)),IF(P$3=$O5+5*$J5,$N5*(1+(O$2*0.03)),"")))))))</f>
        <v>194415</v>
      </c>
      <c r="Q5" s="2" t="str">
        <f t="shared" si="4"/>
        <v/>
      </c>
      <c r="R5" s="2" t="str">
        <f t="shared" si="4"/>
        <v/>
      </c>
      <c r="S5" s="2" t="str">
        <f t="shared" si="4"/>
        <v/>
      </c>
      <c r="T5" s="2" t="str">
        <f t="shared" si="4"/>
        <v/>
      </c>
      <c r="U5" s="2" t="str">
        <f t="shared" si="4"/>
        <v/>
      </c>
      <c r="V5" s="2" t="str">
        <f t="shared" si="4"/>
        <v/>
      </c>
      <c r="W5" s="2" t="str">
        <f t="shared" si="4"/>
        <v/>
      </c>
      <c r="X5" s="2" t="str">
        <f t="shared" si="4"/>
        <v/>
      </c>
      <c r="Y5" s="2" t="str">
        <f t="shared" si="4"/>
        <v/>
      </c>
      <c r="Z5" s="2" t="str">
        <f t="shared" si="4"/>
        <v/>
      </c>
      <c r="AA5" s="2" t="str">
        <f t="shared" si="4"/>
        <v/>
      </c>
      <c r="AB5" s="2" t="str">
        <f t="shared" si="4"/>
        <v/>
      </c>
      <c r="AC5" s="2" t="str">
        <f t="shared" si="4"/>
        <v/>
      </c>
      <c r="AD5" s="2" t="str">
        <f t="shared" si="4"/>
        <v/>
      </c>
      <c r="AE5" s="2" t="str">
        <f t="shared" si="4"/>
        <v/>
      </c>
      <c r="AF5" s="2" t="str">
        <f t="shared" si="4"/>
        <v/>
      </c>
      <c r="AG5" s="2" t="str">
        <f t="shared" si="4"/>
        <v/>
      </c>
      <c r="AH5" s="2" t="str">
        <f t="shared" si="4"/>
        <v/>
      </c>
      <c r="AI5" s="2" t="str">
        <f t="shared" si="4"/>
        <v/>
      </c>
    </row>
    <row r="6" spans="2:35" ht="15" customHeight="1" x14ac:dyDescent="0.3">
      <c r="B6" t="s">
        <v>96</v>
      </c>
      <c r="C6" t="s">
        <v>273</v>
      </c>
      <c r="D6" t="s">
        <v>4</v>
      </c>
      <c r="E6" s="9" t="s">
        <v>118</v>
      </c>
      <c r="F6" t="s">
        <v>33</v>
      </c>
      <c r="G6" s="9" t="s">
        <v>277</v>
      </c>
      <c r="H6" s="3">
        <v>44785</v>
      </c>
      <c r="I6" s="8">
        <f>IF(H6="","",INDEX(Systems!F$4:F$985,MATCH($F6,Systems!D$4:D$985,0),1))</f>
        <v>7.5</v>
      </c>
      <c r="J6" s="9">
        <f>IF(H6="","",INDEX(Systems!E$4:E$985,MATCH($F6,Systems!D$4:D$985,0),1))</f>
        <v>30</v>
      </c>
      <c r="K6" s="9" t="s">
        <v>109</v>
      </c>
      <c r="L6" s="9">
        <v>2014</v>
      </c>
      <c r="M6" s="9">
        <v>3</v>
      </c>
      <c r="N6" s="8">
        <f t="shared" si="1"/>
        <v>335887.5</v>
      </c>
      <c r="O6" s="9">
        <f t="shared" si="2"/>
        <v>2044</v>
      </c>
      <c r="P6" s="2" t="str">
        <f t="shared" ref="P6:AI6" si="5">IF($B6="","",IF($O6=P$3,$N6*(1+(O$2*0.03)),IF(P$3=$O6+$J6,$N6*(1+(O$2*0.03)),IF(P$3=$O6+2*$J6,$N6*(1+(O$2*0.03)),IF(P$3=$O6+3*$J6,$N6*(1+(O$2*0.03)),IF(P$3=$O6+4*$J6,$N6*(1+(O$2*0.03)),IF(P$3=$O6+5*$J6,$N6*(1+(O$2*0.03)),"")))))))</f>
        <v/>
      </c>
      <c r="Q6" s="2" t="str">
        <f t="shared" si="5"/>
        <v/>
      </c>
      <c r="R6" s="2" t="str">
        <f t="shared" si="5"/>
        <v/>
      </c>
      <c r="S6" s="2" t="str">
        <f t="shared" si="5"/>
        <v/>
      </c>
      <c r="T6" s="2" t="str">
        <f t="shared" si="5"/>
        <v/>
      </c>
      <c r="U6" s="2" t="str">
        <f t="shared" si="5"/>
        <v/>
      </c>
      <c r="V6" s="2" t="str">
        <f t="shared" si="5"/>
        <v/>
      </c>
      <c r="W6" s="2" t="str">
        <f t="shared" si="5"/>
        <v/>
      </c>
      <c r="X6" s="2" t="str">
        <f t="shared" si="5"/>
        <v/>
      </c>
      <c r="Y6" s="2" t="str">
        <f t="shared" si="5"/>
        <v/>
      </c>
      <c r="Z6" s="2" t="str">
        <f t="shared" si="5"/>
        <v/>
      </c>
      <c r="AA6" s="2" t="str">
        <f t="shared" si="5"/>
        <v/>
      </c>
      <c r="AB6" s="2" t="str">
        <f t="shared" si="5"/>
        <v/>
      </c>
      <c r="AC6" s="2" t="str">
        <f t="shared" si="5"/>
        <v/>
      </c>
      <c r="AD6" s="2" t="str">
        <f t="shared" si="5"/>
        <v/>
      </c>
      <c r="AE6" s="2" t="str">
        <f t="shared" si="5"/>
        <v/>
      </c>
      <c r="AF6" s="2" t="str">
        <f t="shared" si="5"/>
        <v/>
      </c>
      <c r="AG6" s="2" t="str">
        <f t="shared" si="5"/>
        <v/>
      </c>
      <c r="AH6" s="2" t="str">
        <f t="shared" si="5"/>
        <v/>
      </c>
      <c r="AI6" s="2" t="str">
        <f t="shared" si="5"/>
        <v/>
      </c>
    </row>
    <row r="7" spans="2:35" ht="15" customHeight="1" x14ac:dyDescent="0.3">
      <c r="B7" t="s">
        <v>96</v>
      </c>
      <c r="C7" t="s">
        <v>273</v>
      </c>
      <c r="D7" t="s">
        <v>4</v>
      </c>
      <c r="E7" s="9" t="s">
        <v>266</v>
      </c>
      <c r="F7" t="s">
        <v>33</v>
      </c>
      <c r="G7" s="9" t="s">
        <v>280</v>
      </c>
      <c r="H7" s="3">
        <v>24262</v>
      </c>
      <c r="I7" s="8">
        <f>IF(H7="","",INDEX(Systems!F$4:F$985,MATCH($F7,Systems!D$4:D$985,0),1))</f>
        <v>7.5</v>
      </c>
      <c r="J7" s="9">
        <f>IF(H7="","",INDEX(Systems!E$4:E$985,MATCH($F7,Systems!D$4:D$985,0),1))</f>
        <v>30</v>
      </c>
      <c r="K7" s="9" t="s">
        <v>109</v>
      </c>
      <c r="L7" s="9">
        <v>1976</v>
      </c>
      <c r="M7" s="9">
        <v>1</v>
      </c>
      <c r="N7" s="8">
        <f t="shared" si="1"/>
        <v>181965</v>
      </c>
      <c r="O7" s="9">
        <f t="shared" si="2"/>
        <v>2019</v>
      </c>
      <c r="P7" s="2">
        <f t="shared" ref="P7:AI7" si="6">IF($B7="","",IF($O7=P$3,$N7*(1+(O$2*0.03)),IF(P$3=$O7+$J7,$N7*(1+(O$2*0.03)),IF(P$3=$O7+2*$J7,$N7*(1+(O$2*0.03)),IF(P$3=$O7+3*$J7,$N7*(1+(O$2*0.03)),IF(P$3=$O7+4*$J7,$N7*(1+(O$2*0.03)),IF(P$3=$O7+5*$J7,$N7*(1+(O$2*0.03)),"")))))))</f>
        <v>181965</v>
      </c>
      <c r="Q7" s="2" t="str">
        <f t="shared" si="6"/>
        <v/>
      </c>
      <c r="R7" s="2" t="str">
        <f t="shared" si="6"/>
        <v/>
      </c>
      <c r="S7" s="2" t="str">
        <f t="shared" si="6"/>
        <v/>
      </c>
      <c r="T7" s="2" t="str">
        <f t="shared" si="6"/>
        <v/>
      </c>
      <c r="U7" s="2" t="str">
        <f t="shared" si="6"/>
        <v/>
      </c>
      <c r="V7" s="2" t="str">
        <f t="shared" si="6"/>
        <v/>
      </c>
      <c r="W7" s="2" t="str">
        <f t="shared" si="6"/>
        <v/>
      </c>
      <c r="X7" s="2" t="str">
        <f t="shared" si="6"/>
        <v/>
      </c>
      <c r="Y7" s="2" t="str">
        <f t="shared" si="6"/>
        <v/>
      </c>
      <c r="Z7" s="2" t="str">
        <f t="shared" si="6"/>
        <v/>
      </c>
      <c r="AA7" s="2" t="str">
        <f t="shared" si="6"/>
        <v/>
      </c>
      <c r="AB7" s="2" t="str">
        <f t="shared" si="6"/>
        <v/>
      </c>
      <c r="AC7" s="2" t="str">
        <f t="shared" si="6"/>
        <v/>
      </c>
      <c r="AD7" s="2" t="str">
        <f t="shared" si="6"/>
        <v/>
      </c>
      <c r="AE7" s="2" t="str">
        <f t="shared" si="6"/>
        <v/>
      </c>
      <c r="AF7" s="2" t="str">
        <f t="shared" si="6"/>
        <v/>
      </c>
      <c r="AG7" s="2" t="str">
        <f t="shared" si="6"/>
        <v/>
      </c>
      <c r="AH7" s="2" t="str">
        <f t="shared" si="6"/>
        <v/>
      </c>
      <c r="AI7" s="2" t="str">
        <f t="shared" si="6"/>
        <v/>
      </c>
    </row>
    <row r="8" spans="2:35" ht="15" customHeight="1" x14ac:dyDescent="0.3">
      <c r="B8" t="s">
        <v>96</v>
      </c>
      <c r="C8" t="s">
        <v>273</v>
      </c>
      <c r="D8" t="s">
        <v>4</v>
      </c>
      <c r="E8" s="9" t="s">
        <v>267</v>
      </c>
      <c r="F8" t="s">
        <v>32</v>
      </c>
      <c r="G8" s="9" t="s">
        <v>282</v>
      </c>
      <c r="H8" s="3">
        <v>23103</v>
      </c>
      <c r="I8" s="8">
        <f>IF(H8="","",INDEX(Systems!F$4:F$985,MATCH($F8,Systems!D$4:D$985,0),1))</f>
        <v>5.5</v>
      </c>
      <c r="J8" s="9">
        <f>IF(H8="","",INDEX(Systems!E$4:E$985,MATCH($F8,Systems!D$4:D$985,0),1))</f>
        <v>30</v>
      </c>
      <c r="K8" s="9" t="s">
        <v>109</v>
      </c>
      <c r="L8" s="9">
        <v>1976</v>
      </c>
      <c r="M8" s="9">
        <v>1</v>
      </c>
      <c r="N8" s="8">
        <f t="shared" si="1"/>
        <v>127066.5</v>
      </c>
      <c r="O8" s="9">
        <f t="shared" si="2"/>
        <v>2019</v>
      </c>
      <c r="P8" s="2">
        <f t="shared" ref="P8:AI8" si="7">IF($B8="","",IF($O8=P$3,$N8*(1+(O$2*0.03)),IF(P$3=$O8+$J8,$N8*(1+(O$2*0.03)),IF(P$3=$O8+2*$J8,$N8*(1+(O$2*0.03)),IF(P$3=$O8+3*$J8,$N8*(1+(O$2*0.03)),IF(P$3=$O8+4*$J8,$N8*(1+(O$2*0.03)),IF(P$3=$O8+5*$J8,$N8*(1+(O$2*0.03)),"")))))))</f>
        <v>127066.5</v>
      </c>
      <c r="Q8" s="2" t="str">
        <f t="shared" si="7"/>
        <v/>
      </c>
      <c r="R8" s="2" t="str">
        <f t="shared" si="7"/>
        <v/>
      </c>
      <c r="S8" s="2" t="str">
        <f t="shared" si="7"/>
        <v/>
      </c>
      <c r="T8" s="2" t="str">
        <f t="shared" si="7"/>
        <v/>
      </c>
      <c r="U8" s="2" t="str">
        <f t="shared" si="7"/>
        <v/>
      </c>
      <c r="V8" s="2" t="str">
        <f t="shared" si="7"/>
        <v/>
      </c>
      <c r="W8" s="2" t="str">
        <f t="shared" si="7"/>
        <v/>
      </c>
      <c r="X8" s="2" t="str">
        <f t="shared" si="7"/>
        <v/>
      </c>
      <c r="Y8" s="2" t="str">
        <f t="shared" si="7"/>
        <v/>
      </c>
      <c r="Z8" s="2" t="str">
        <f t="shared" si="7"/>
        <v/>
      </c>
      <c r="AA8" s="2" t="str">
        <f t="shared" si="7"/>
        <v/>
      </c>
      <c r="AB8" s="2" t="str">
        <f t="shared" si="7"/>
        <v/>
      </c>
      <c r="AC8" s="2" t="str">
        <f t="shared" si="7"/>
        <v/>
      </c>
      <c r="AD8" s="2" t="str">
        <f t="shared" si="7"/>
        <v/>
      </c>
      <c r="AE8" s="2" t="str">
        <f t="shared" si="7"/>
        <v/>
      </c>
      <c r="AF8" s="2" t="str">
        <f t="shared" si="7"/>
        <v/>
      </c>
      <c r="AG8" s="2" t="str">
        <f t="shared" si="7"/>
        <v/>
      </c>
      <c r="AH8" s="2" t="str">
        <f t="shared" si="7"/>
        <v/>
      </c>
      <c r="AI8" s="2" t="str">
        <f t="shared" si="7"/>
        <v/>
      </c>
    </row>
    <row r="9" spans="2:35" ht="15" customHeight="1" x14ac:dyDescent="0.3">
      <c r="B9" t="s">
        <v>96</v>
      </c>
      <c r="C9" t="s">
        <v>273</v>
      </c>
      <c r="D9" t="s">
        <v>4</v>
      </c>
      <c r="E9" s="9" t="s">
        <v>119</v>
      </c>
      <c r="F9" t="s">
        <v>33</v>
      </c>
      <c r="G9" s="9" t="s">
        <v>283</v>
      </c>
      <c r="H9" s="3">
        <v>10332</v>
      </c>
      <c r="I9" s="8">
        <f>IF(H9="","",INDEX(Systems!F$4:F$985,MATCH($F9,Systems!D$4:D$985,0),1))</f>
        <v>7.5</v>
      </c>
      <c r="J9" s="9">
        <f>IF(H9="","",INDEX(Systems!E$4:E$985,MATCH($F9,Systems!D$4:D$985,0),1))</f>
        <v>30</v>
      </c>
      <c r="K9" s="9" t="s">
        <v>109</v>
      </c>
      <c r="L9" s="9">
        <v>1976</v>
      </c>
      <c r="M9" s="9">
        <v>1</v>
      </c>
      <c r="N9" s="8">
        <f t="shared" si="1"/>
        <v>77490</v>
      </c>
      <c r="O9" s="9">
        <f t="shared" si="2"/>
        <v>2019</v>
      </c>
      <c r="P9" s="2">
        <f t="shared" ref="P9:AI9" si="8">IF($B9="","",IF($O9=P$3,$N9*(1+(O$2*0.03)),IF(P$3=$O9+$J9,$N9*(1+(O$2*0.03)),IF(P$3=$O9+2*$J9,$N9*(1+(O$2*0.03)),IF(P$3=$O9+3*$J9,$N9*(1+(O$2*0.03)),IF(P$3=$O9+4*$J9,$N9*(1+(O$2*0.03)),IF(P$3=$O9+5*$J9,$N9*(1+(O$2*0.03)),"")))))))</f>
        <v>77490</v>
      </c>
      <c r="Q9" s="2" t="str">
        <f t="shared" si="8"/>
        <v/>
      </c>
      <c r="R9" s="2" t="str">
        <f t="shared" si="8"/>
        <v/>
      </c>
      <c r="S9" s="2" t="str">
        <f t="shared" si="8"/>
        <v/>
      </c>
      <c r="T9" s="2" t="str">
        <f t="shared" si="8"/>
        <v/>
      </c>
      <c r="U9" s="2" t="str">
        <f t="shared" si="8"/>
        <v/>
      </c>
      <c r="V9" s="2" t="str">
        <f t="shared" si="8"/>
        <v/>
      </c>
      <c r="W9" s="2" t="str">
        <f t="shared" si="8"/>
        <v/>
      </c>
      <c r="X9" s="2" t="str">
        <f t="shared" si="8"/>
        <v/>
      </c>
      <c r="Y9" s="2" t="str">
        <f t="shared" si="8"/>
        <v/>
      </c>
      <c r="Z9" s="2" t="str">
        <f t="shared" si="8"/>
        <v/>
      </c>
      <c r="AA9" s="2" t="str">
        <f t="shared" si="8"/>
        <v/>
      </c>
      <c r="AB9" s="2" t="str">
        <f t="shared" si="8"/>
        <v/>
      </c>
      <c r="AC9" s="2" t="str">
        <f t="shared" si="8"/>
        <v/>
      </c>
      <c r="AD9" s="2" t="str">
        <f t="shared" si="8"/>
        <v/>
      </c>
      <c r="AE9" s="2" t="str">
        <f t="shared" si="8"/>
        <v/>
      </c>
      <c r="AF9" s="2" t="str">
        <f t="shared" si="8"/>
        <v/>
      </c>
      <c r="AG9" s="2" t="str">
        <f t="shared" si="8"/>
        <v/>
      </c>
      <c r="AH9" s="2" t="str">
        <f t="shared" si="8"/>
        <v/>
      </c>
      <c r="AI9" s="2" t="str">
        <f t="shared" si="8"/>
        <v/>
      </c>
    </row>
    <row r="10" spans="2:35" ht="15" customHeight="1" x14ac:dyDescent="0.3">
      <c r="B10" t="s">
        <v>96</v>
      </c>
      <c r="C10" t="s">
        <v>273</v>
      </c>
      <c r="D10" t="s">
        <v>4</v>
      </c>
      <c r="E10" s="9" t="s">
        <v>268</v>
      </c>
      <c r="F10" t="s">
        <v>32</v>
      </c>
      <c r="G10" s="9" t="s">
        <v>284</v>
      </c>
      <c r="H10" s="3">
        <v>8890</v>
      </c>
      <c r="I10" s="8">
        <f>IF(H10="","",INDEX(Systems!F$4:F$985,MATCH($F10,Systems!D$4:D$985,0),1))</f>
        <v>5.5</v>
      </c>
      <c r="J10" s="9">
        <f>IF(H10="","",INDEX(Systems!E$4:E$985,MATCH($F10,Systems!D$4:D$985,0),1))</f>
        <v>30</v>
      </c>
      <c r="K10" s="9" t="s">
        <v>109</v>
      </c>
      <c r="L10" s="9">
        <v>1976</v>
      </c>
      <c r="M10" s="9">
        <v>1</v>
      </c>
      <c r="N10" s="8">
        <f t="shared" si="1"/>
        <v>48895</v>
      </c>
      <c r="O10" s="9">
        <f t="shared" si="2"/>
        <v>2019</v>
      </c>
      <c r="P10" s="2">
        <f t="shared" ref="P10:AI10" si="9">IF($B10="","",IF($O10=P$3,$N10*(1+(O$2*0.03)),IF(P$3=$O10+$J10,$N10*(1+(O$2*0.03)),IF(P$3=$O10+2*$J10,$N10*(1+(O$2*0.03)),IF(P$3=$O10+3*$J10,$N10*(1+(O$2*0.03)),IF(P$3=$O10+4*$J10,$N10*(1+(O$2*0.03)),IF(P$3=$O10+5*$J10,$N10*(1+(O$2*0.03)),"")))))))</f>
        <v>48895</v>
      </c>
      <c r="Q10" s="2" t="str">
        <f t="shared" si="9"/>
        <v/>
      </c>
      <c r="R10" s="2" t="str">
        <f t="shared" si="9"/>
        <v/>
      </c>
      <c r="S10" s="2" t="str">
        <f t="shared" si="9"/>
        <v/>
      </c>
      <c r="T10" s="2" t="str">
        <f t="shared" si="9"/>
        <v/>
      </c>
      <c r="U10" s="2" t="str">
        <f t="shared" si="9"/>
        <v/>
      </c>
      <c r="V10" s="2" t="str">
        <f t="shared" si="9"/>
        <v/>
      </c>
      <c r="W10" s="2" t="str">
        <f t="shared" si="9"/>
        <v/>
      </c>
      <c r="X10" s="2" t="str">
        <f t="shared" si="9"/>
        <v/>
      </c>
      <c r="Y10" s="2" t="str">
        <f t="shared" si="9"/>
        <v/>
      </c>
      <c r="Z10" s="2" t="str">
        <f t="shared" si="9"/>
        <v/>
      </c>
      <c r="AA10" s="2" t="str">
        <f t="shared" si="9"/>
        <v/>
      </c>
      <c r="AB10" s="2" t="str">
        <f t="shared" si="9"/>
        <v/>
      </c>
      <c r="AC10" s="2" t="str">
        <f t="shared" si="9"/>
        <v/>
      </c>
      <c r="AD10" s="2" t="str">
        <f t="shared" si="9"/>
        <v/>
      </c>
      <c r="AE10" s="2" t="str">
        <f t="shared" si="9"/>
        <v/>
      </c>
      <c r="AF10" s="2" t="str">
        <f t="shared" si="9"/>
        <v/>
      </c>
      <c r="AG10" s="2" t="str">
        <f t="shared" si="9"/>
        <v/>
      </c>
      <c r="AH10" s="2" t="str">
        <f t="shared" si="9"/>
        <v/>
      </c>
      <c r="AI10" s="2" t="str">
        <f t="shared" si="9"/>
        <v/>
      </c>
    </row>
    <row r="11" spans="2:35" ht="15" customHeight="1" x14ac:dyDescent="0.3">
      <c r="B11" t="s">
        <v>96</v>
      </c>
      <c r="C11" t="s">
        <v>273</v>
      </c>
      <c r="D11" t="s">
        <v>4</v>
      </c>
      <c r="E11" s="9" t="s">
        <v>269</v>
      </c>
      <c r="F11" t="s">
        <v>32</v>
      </c>
      <c r="G11" s="9" t="s">
        <v>285</v>
      </c>
      <c r="H11" s="3">
        <v>3207</v>
      </c>
      <c r="I11" s="8">
        <f>IF(H11="","",INDEX(Systems!F$4:F$985,MATCH($F11,Systems!D$4:D$985,0),1))</f>
        <v>5.5</v>
      </c>
      <c r="J11" s="9">
        <f>IF(H11="","",INDEX(Systems!E$4:E$985,MATCH($F11,Systems!D$4:D$985,0),1))</f>
        <v>30</v>
      </c>
      <c r="K11" s="9" t="s">
        <v>109</v>
      </c>
      <c r="L11" s="9">
        <v>1976</v>
      </c>
      <c r="M11" s="9">
        <v>1</v>
      </c>
      <c r="N11" s="8">
        <f t="shared" si="1"/>
        <v>17638.5</v>
      </c>
      <c r="O11" s="9">
        <f t="shared" si="2"/>
        <v>2019</v>
      </c>
      <c r="P11" s="2">
        <f t="shared" ref="P11:AI11" si="10">IF($B11="","",IF($O11=P$3,$N11*(1+(O$2*0.03)),IF(P$3=$O11+$J11,$N11*(1+(O$2*0.03)),IF(P$3=$O11+2*$J11,$N11*(1+(O$2*0.03)),IF(P$3=$O11+3*$J11,$N11*(1+(O$2*0.03)),IF(P$3=$O11+4*$J11,$N11*(1+(O$2*0.03)),IF(P$3=$O11+5*$J11,$N11*(1+(O$2*0.03)),"")))))))</f>
        <v>17638.5</v>
      </c>
      <c r="Q11" s="2" t="str">
        <f t="shared" si="10"/>
        <v/>
      </c>
      <c r="R11" s="2" t="str">
        <f t="shared" si="10"/>
        <v/>
      </c>
      <c r="S11" s="2" t="str">
        <f t="shared" si="10"/>
        <v/>
      </c>
      <c r="T11" s="2" t="str">
        <f t="shared" si="10"/>
        <v/>
      </c>
      <c r="U11" s="2" t="str">
        <f t="shared" si="10"/>
        <v/>
      </c>
      <c r="V11" s="2" t="str">
        <f t="shared" si="10"/>
        <v/>
      </c>
      <c r="W11" s="2" t="str">
        <f t="shared" si="10"/>
        <v/>
      </c>
      <c r="X11" s="2" t="str">
        <f t="shared" si="10"/>
        <v/>
      </c>
      <c r="Y11" s="2" t="str">
        <f t="shared" si="10"/>
        <v/>
      </c>
      <c r="Z11" s="2" t="str">
        <f t="shared" si="10"/>
        <v/>
      </c>
      <c r="AA11" s="2" t="str">
        <f t="shared" si="10"/>
        <v/>
      </c>
      <c r="AB11" s="2" t="str">
        <f t="shared" si="10"/>
        <v/>
      </c>
      <c r="AC11" s="2" t="str">
        <f t="shared" si="10"/>
        <v/>
      </c>
      <c r="AD11" s="2" t="str">
        <f t="shared" si="10"/>
        <v/>
      </c>
      <c r="AE11" s="2" t="str">
        <f t="shared" si="10"/>
        <v/>
      </c>
      <c r="AF11" s="2" t="str">
        <f t="shared" si="10"/>
        <v/>
      </c>
      <c r="AG11" s="2" t="str">
        <f t="shared" si="10"/>
        <v/>
      </c>
      <c r="AH11" s="2" t="str">
        <f t="shared" si="10"/>
        <v/>
      </c>
      <c r="AI11" s="2" t="str">
        <f t="shared" si="10"/>
        <v/>
      </c>
    </row>
    <row r="12" spans="2:35" ht="15" customHeight="1" x14ac:dyDescent="0.3">
      <c r="B12" t="s">
        <v>96</v>
      </c>
      <c r="C12" t="s">
        <v>273</v>
      </c>
      <c r="D12" t="s">
        <v>4</v>
      </c>
      <c r="E12" s="9" t="s">
        <v>270</v>
      </c>
      <c r="F12" t="s">
        <v>32</v>
      </c>
      <c r="G12" s="9" t="s">
        <v>286</v>
      </c>
      <c r="H12" s="3">
        <v>14726</v>
      </c>
      <c r="I12" s="8">
        <f>IF(H12="","",INDEX(Systems!F$4:F$985,MATCH($F12,Systems!D$4:D$985,0),1))</f>
        <v>5.5</v>
      </c>
      <c r="J12" s="9">
        <f>IF(H12="","",INDEX(Systems!E$4:E$985,MATCH($F12,Systems!D$4:D$985,0),1))</f>
        <v>30</v>
      </c>
      <c r="K12" s="9" t="s">
        <v>109</v>
      </c>
      <c r="L12" s="9">
        <v>1976</v>
      </c>
      <c r="M12" s="9">
        <v>1</v>
      </c>
      <c r="N12" s="8">
        <f t="shared" si="1"/>
        <v>80993</v>
      </c>
      <c r="O12" s="9">
        <f t="shared" si="2"/>
        <v>2019</v>
      </c>
      <c r="P12" s="2">
        <f t="shared" ref="P12:AI12" si="11">IF($B12="","",IF($O12=P$3,$N12*(1+(O$2*0.03)),IF(P$3=$O12+$J12,$N12*(1+(O$2*0.03)),IF(P$3=$O12+2*$J12,$N12*(1+(O$2*0.03)),IF(P$3=$O12+3*$J12,$N12*(1+(O$2*0.03)),IF(P$3=$O12+4*$J12,$N12*(1+(O$2*0.03)),IF(P$3=$O12+5*$J12,$N12*(1+(O$2*0.03)),"")))))))</f>
        <v>80993</v>
      </c>
      <c r="Q12" s="2" t="str">
        <f t="shared" si="11"/>
        <v/>
      </c>
      <c r="R12" s="2" t="str">
        <f t="shared" si="11"/>
        <v/>
      </c>
      <c r="S12" s="2" t="str">
        <f t="shared" si="11"/>
        <v/>
      </c>
      <c r="T12" s="2" t="str">
        <f t="shared" si="11"/>
        <v/>
      </c>
      <c r="U12" s="2" t="str">
        <f t="shared" si="11"/>
        <v/>
      </c>
      <c r="V12" s="2" t="str">
        <f t="shared" si="11"/>
        <v/>
      </c>
      <c r="W12" s="2" t="str">
        <f t="shared" si="11"/>
        <v/>
      </c>
      <c r="X12" s="2" t="str">
        <f t="shared" si="11"/>
        <v/>
      </c>
      <c r="Y12" s="2" t="str">
        <f t="shared" si="11"/>
        <v/>
      </c>
      <c r="Z12" s="2" t="str">
        <f t="shared" si="11"/>
        <v/>
      </c>
      <c r="AA12" s="2" t="str">
        <f t="shared" si="11"/>
        <v/>
      </c>
      <c r="AB12" s="2" t="str">
        <f t="shared" si="11"/>
        <v/>
      </c>
      <c r="AC12" s="2" t="str">
        <f t="shared" si="11"/>
        <v/>
      </c>
      <c r="AD12" s="2" t="str">
        <f t="shared" si="11"/>
        <v/>
      </c>
      <c r="AE12" s="2" t="str">
        <f t="shared" si="11"/>
        <v/>
      </c>
      <c r="AF12" s="2" t="str">
        <f t="shared" si="11"/>
        <v/>
      </c>
      <c r="AG12" s="2" t="str">
        <f t="shared" si="11"/>
        <v/>
      </c>
      <c r="AH12" s="2" t="str">
        <f t="shared" si="11"/>
        <v/>
      </c>
      <c r="AI12" s="2" t="str">
        <f t="shared" si="11"/>
        <v/>
      </c>
    </row>
    <row r="13" spans="2:35" ht="15" customHeight="1" x14ac:dyDescent="0.3">
      <c r="B13" t="s">
        <v>96</v>
      </c>
      <c r="C13" t="s">
        <v>273</v>
      </c>
      <c r="D13" t="s">
        <v>4</v>
      </c>
      <c r="E13" s="9" t="s">
        <v>271</v>
      </c>
      <c r="F13" t="s">
        <v>33</v>
      </c>
      <c r="G13" s="9" t="s">
        <v>294</v>
      </c>
      <c r="H13" s="3">
        <v>1</v>
      </c>
      <c r="I13" s="8">
        <f>IF(H13="","",INDEX(Systems!F$4:F$985,MATCH($F13,Systems!D$4:D$985,0),1))</f>
        <v>7.5</v>
      </c>
      <c r="J13" s="9">
        <f>IF(H13="","",INDEX(Systems!E$4:E$985,MATCH($F13,Systems!D$4:D$985,0),1))</f>
        <v>30</v>
      </c>
      <c r="K13" s="9" t="s">
        <v>109</v>
      </c>
      <c r="L13" s="9">
        <v>1976</v>
      </c>
      <c r="M13" s="9">
        <v>1</v>
      </c>
      <c r="N13" s="8">
        <f t="shared" si="1"/>
        <v>7.5</v>
      </c>
      <c r="O13" s="9">
        <f t="shared" si="2"/>
        <v>2019</v>
      </c>
      <c r="P13" s="2">
        <f t="shared" ref="P13:AI13" si="12">IF($B13="","",IF($O13=P$3,$N13*(1+(O$2*0.03)),IF(P$3=$O13+$J13,$N13*(1+(O$2*0.03)),IF(P$3=$O13+2*$J13,$N13*(1+(O$2*0.03)),IF(P$3=$O13+3*$J13,$N13*(1+(O$2*0.03)),IF(P$3=$O13+4*$J13,$N13*(1+(O$2*0.03)),IF(P$3=$O13+5*$J13,$N13*(1+(O$2*0.03)),"")))))))</f>
        <v>7.5</v>
      </c>
      <c r="Q13" s="2" t="str">
        <f t="shared" si="12"/>
        <v/>
      </c>
      <c r="R13" s="2" t="str">
        <f t="shared" si="12"/>
        <v/>
      </c>
      <c r="S13" s="2" t="str">
        <f t="shared" si="12"/>
        <v/>
      </c>
      <c r="T13" s="2" t="str">
        <f t="shared" si="12"/>
        <v/>
      </c>
      <c r="U13" s="2" t="str">
        <f t="shared" si="12"/>
        <v/>
      </c>
      <c r="V13" s="2" t="str">
        <f t="shared" si="12"/>
        <v/>
      </c>
      <c r="W13" s="2" t="str">
        <f t="shared" si="12"/>
        <v/>
      </c>
      <c r="X13" s="2" t="str">
        <f t="shared" si="12"/>
        <v/>
      </c>
      <c r="Y13" s="2" t="str">
        <f t="shared" si="12"/>
        <v/>
      </c>
      <c r="Z13" s="2" t="str">
        <f t="shared" si="12"/>
        <v/>
      </c>
      <c r="AA13" s="2" t="str">
        <f t="shared" si="12"/>
        <v/>
      </c>
      <c r="AB13" s="2" t="str">
        <f t="shared" si="12"/>
        <v/>
      </c>
      <c r="AC13" s="2" t="str">
        <f t="shared" si="12"/>
        <v/>
      </c>
      <c r="AD13" s="2" t="str">
        <f t="shared" si="12"/>
        <v/>
      </c>
      <c r="AE13" s="2" t="str">
        <f t="shared" si="12"/>
        <v/>
      </c>
      <c r="AF13" s="2" t="str">
        <f t="shared" si="12"/>
        <v/>
      </c>
      <c r="AG13" s="2" t="str">
        <f t="shared" si="12"/>
        <v/>
      </c>
      <c r="AH13" s="2" t="str">
        <f t="shared" si="12"/>
        <v/>
      </c>
      <c r="AI13" s="2" t="str">
        <f t="shared" si="12"/>
        <v/>
      </c>
    </row>
    <row r="14" spans="2:35" ht="15" customHeight="1" x14ac:dyDescent="0.3">
      <c r="B14" t="s">
        <v>96</v>
      </c>
      <c r="C14" t="s">
        <v>273</v>
      </c>
      <c r="D14" t="s">
        <v>4</v>
      </c>
      <c r="E14" s="9" t="s">
        <v>272</v>
      </c>
      <c r="F14" t="s">
        <v>33</v>
      </c>
      <c r="G14" s="9" t="s">
        <v>287</v>
      </c>
      <c r="H14" s="3">
        <v>1</v>
      </c>
      <c r="I14" s="8">
        <f>IF(H14="","",INDEX(Systems!F$4:F$985,MATCH($F14,Systems!D$4:D$985,0),1))</f>
        <v>7.5</v>
      </c>
      <c r="J14" s="9">
        <f>IF(H14="","",INDEX(Systems!E$4:E$985,MATCH($F14,Systems!D$4:D$985,0),1))</f>
        <v>30</v>
      </c>
      <c r="K14" s="9" t="s">
        <v>109</v>
      </c>
      <c r="L14" s="9">
        <v>1976</v>
      </c>
      <c r="M14" s="9">
        <v>1</v>
      </c>
      <c r="N14" s="8">
        <f t="shared" si="1"/>
        <v>7.5</v>
      </c>
      <c r="O14" s="9">
        <f t="shared" si="2"/>
        <v>2019</v>
      </c>
      <c r="P14" s="2">
        <f t="shared" ref="P14:AI14" si="13">IF($B14="","",IF($O14=P$3,$N14*(1+(O$2*0.03)),IF(P$3=$O14+$J14,$N14*(1+(O$2*0.03)),IF(P$3=$O14+2*$J14,$N14*(1+(O$2*0.03)),IF(P$3=$O14+3*$J14,$N14*(1+(O$2*0.03)),IF(P$3=$O14+4*$J14,$N14*(1+(O$2*0.03)),IF(P$3=$O14+5*$J14,$N14*(1+(O$2*0.03)),"")))))))</f>
        <v>7.5</v>
      </c>
      <c r="Q14" s="2" t="str">
        <f t="shared" si="13"/>
        <v/>
      </c>
      <c r="R14" s="2" t="str">
        <f t="shared" si="13"/>
        <v/>
      </c>
      <c r="S14" s="2" t="str">
        <f t="shared" si="13"/>
        <v/>
      </c>
      <c r="T14" s="2" t="str">
        <f t="shared" si="13"/>
        <v/>
      </c>
      <c r="U14" s="2" t="str">
        <f t="shared" si="13"/>
        <v/>
      </c>
      <c r="V14" s="2" t="str">
        <f t="shared" si="13"/>
        <v/>
      </c>
      <c r="W14" s="2" t="str">
        <f t="shared" si="13"/>
        <v/>
      </c>
      <c r="X14" s="2" t="str">
        <f t="shared" si="13"/>
        <v/>
      </c>
      <c r="Y14" s="2" t="str">
        <f t="shared" si="13"/>
        <v/>
      </c>
      <c r="Z14" s="2" t="str">
        <f t="shared" si="13"/>
        <v/>
      </c>
      <c r="AA14" s="2" t="str">
        <f t="shared" si="13"/>
        <v/>
      </c>
      <c r="AB14" s="2" t="str">
        <f t="shared" si="13"/>
        <v/>
      </c>
      <c r="AC14" s="2" t="str">
        <f t="shared" si="13"/>
        <v/>
      </c>
      <c r="AD14" s="2" t="str">
        <f t="shared" si="13"/>
        <v/>
      </c>
      <c r="AE14" s="2" t="str">
        <f t="shared" si="13"/>
        <v/>
      </c>
      <c r="AF14" s="2" t="str">
        <f t="shared" si="13"/>
        <v/>
      </c>
      <c r="AG14" s="2" t="str">
        <f t="shared" si="13"/>
        <v/>
      </c>
      <c r="AH14" s="2" t="str">
        <f t="shared" si="13"/>
        <v/>
      </c>
      <c r="AI14" s="2" t="str">
        <f t="shared" si="13"/>
        <v/>
      </c>
    </row>
    <row r="15" spans="2:35" ht="15" customHeight="1" x14ac:dyDescent="0.3">
      <c r="B15" t="s">
        <v>96</v>
      </c>
      <c r="C15" t="s">
        <v>273</v>
      </c>
      <c r="D15" t="s">
        <v>4</v>
      </c>
      <c r="E15" s="9" t="s">
        <v>264</v>
      </c>
      <c r="F15" t="s">
        <v>110</v>
      </c>
      <c r="G15" s="9" t="s">
        <v>275</v>
      </c>
      <c r="H15" s="3">
        <v>18710</v>
      </c>
      <c r="I15" s="8">
        <f>IF(H15="","",INDEX(Systems!F$4:F$985,MATCH($F15,Systems!D$4:D$985,0),1))</f>
        <v>0.35</v>
      </c>
      <c r="J15" s="9">
        <f>IF(H15="","",INDEX(Systems!E$4:E$985,MATCH($F15,Systems!D$4:D$985,0),1))</f>
        <v>5</v>
      </c>
      <c r="K15" s="9" t="s">
        <v>109</v>
      </c>
      <c r="L15" s="9">
        <v>1976</v>
      </c>
      <c r="M15" s="9">
        <v>1</v>
      </c>
      <c r="N15" s="8">
        <f t="shared" si="1"/>
        <v>6548.5</v>
      </c>
      <c r="O15" s="9">
        <f t="shared" si="2"/>
        <v>2019</v>
      </c>
      <c r="P15" s="2">
        <f t="shared" ref="P15:AI15" si="14">IF($B15="","",IF($O15=P$3,$N15*(1+(O$2*0.03)),IF(P$3=$O15+$J15,$N15*(1+(O$2*0.03)),IF(P$3=$O15+2*$J15,$N15*(1+(O$2*0.03)),IF(P$3=$O15+3*$J15,$N15*(1+(O$2*0.03)),IF(P$3=$O15+4*$J15,$N15*(1+(O$2*0.03)),IF(P$3=$O15+5*$J15,$N15*(1+(O$2*0.03)),"")))))))</f>
        <v>6548.5</v>
      </c>
      <c r="Q15" s="2" t="str">
        <f t="shared" si="14"/>
        <v/>
      </c>
      <c r="R15" s="2" t="str">
        <f t="shared" si="14"/>
        <v/>
      </c>
      <c r="S15" s="2" t="str">
        <f t="shared" si="14"/>
        <v/>
      </c>
      <c r="T15" s="2" t="str">
        <f t="shared" si="14"/>
        <v/>
      </c>
      <c r="U15" s="2">
        <f t="shared" si="14"/>
        <v>7530.7749999999996</v>
      </c>
      <c r="V15" s="2" t="str">
        <f t="shared" si="14"/>
        <v/>
      </c>
      <c r="W15" s="2" t="str">
        <f t="shared" si="14"/>
        <v/>
      </c>
      <c r="X15" s="2" t="str">
        <f t="shared" si="14"/>
        <v/>
      </c>
      <c r="Y15" s="2" t="str">
        <f t="shared" si="14"/>
        <v/>
      </c>
      <c r="Z15" s="2">
        <f t="shared" si="14"/>
        <v>8513.0500000000011</v>
      </c>
      <c r="AA15" s="2" t="str">
        <f t="shared" si="14"/>
        <v/>
      </c>
      <c r="AB15" s="2" t="str">
        <f t="shared" si="14"/>
        <v/>
      </c>
      <c r="AC15" s="2" t="str">
        <f t="shared" si="14"/>
        <v/>
      </c>
      <c r="AD15" s="2" t="str">
        <f t="shared" si="14"/>
        <v/>
      </c>
      <c r="AE15" s="2">
        <f t="shared" si="14"/>
        <v>9495.3249999999989</v>
      </c>
      <c r="AF15" s="2" t="str">
        <f t="shared" si="14"/>
        <v/>
      </c>
      <c r="AG15" s="2" t="str">
        <f t="shared" si="14"/>
        <v/>
      </c>
      <c r="AH15" s="2" t="str">
        <f t="shared" si="14"/>
        <v/>
      </c>
      <c r="AI15" s="2" t="str">
        <f t="shared" si="14"/>
        <v/>
      </c>
    </row>
    <row r="16" spans="2:35" ht="15" customHeight="1" x14ac:dyDescent="0.3">
      <c r="B16" t="s">
        <v>96</v>
      </c>
      <c r="C16" t="s">
        <v>273</v>
      </c>
      <c r="D16" t="s">
        <v>4</v>
      </c>
      <c r="E16" s="9" t="s">
        <v>265</v>
      </c>
      <c r="F16" t="s">
        <v>110</v>
      </c>
      <c r="G16" s="9" t="s">
        <v>278</v>
      </c>
      <c r="H16" s="3">
        <v>25922</v>
      </c>
      <c r="I16" s="8">
        <f>IF(H16="","",INDEX(Systems!F$4:F$985,MATCH($F16,Systems!D$4:D$985,0),1))</f>
        <v>0.35</v>
      </c>
      <c r="J16" s="9">
        <f>IF(H16="","",INDEX(Systems!E$4:E$985,MATCH($F16,Systems!D$4:D$985,0),1))</f>
        <v>5</v>
      </c>
      <c r="K16" s="9" t="s">
        <v>109</v>
      </c>
      <c r="L16" s="9">
        <v>1976</v>
      </c>
      <c r="M16" s="9">
        <v>1</v>
      </c>
      <c r="N16" s="8">
        <f t="shared" si="1"/>
        <v>9072.6999999999989</v>
      </c>
      <c r="O16" s="9">
        <f t="shared" si="2"/>
        <v>2019</v>
      </c>
      <c r="P16" s="2">
        <f t="shared" ref="P16:AI16" si="15">IF($B16="","",IF($O16=P$3,$N16*(1+(O$2*0.03)),IF(P$3=$O16+$J16,$N16*(1+(O$2*0.03)),IF(P$3=$O16+2*$J16,$N16*(1+(O$2*0.03)),IF(P$3=$O16+3*$J16,$N16*(1+(O$2*0.03)),IF(P$3=$O16+4*$J16,$N16*(1+(O$2*0.03)),IF(P$3=$O16+5*$J16,$N16*(1+(O$2*0.03)),"")))))))</f>
        <v>9072.6999999999989</v>
      </c>
      <c r="Q16" s="2" t="str">
        <f t="shared" si="15"/>
        <v/>
      </c>
      <c r="R16" s="2" t="str">
        <f t="shared" si="15"/>
        <v/>
      </c>
      <c r="S16" s="2" t="str">
        <f t="shared" si="15"/>
        <v/>
      </c>
      <c r="T16" s="2" t="str">
        <f t="shared" si="15"/>
        <v/>
      </c>
      <c r="U16" s="2">
        <f t="shared" si="15"/>
        <v>10433.604999999998</v>
      </c>
      <c r="V16" s="2" t="str">
        <f t="shared" si="15"/>
        <v/>
      </c>
      <c r="W16" s="2" t="str">
        <f t="shared" si="15"/>
        <v/>
      </c>
      <c r="X16" s="2" t="str">
        <f t="shared" si="15"/>
        <v/>
      </c>
      <c r="Y16" s="2" t="str">
        <f t="shared" si="15"/>
        <v/>
      </c>
      <c r="Z16" s="2">
        <f t="shared" si="15"/>
        <v>11794.509999999998</v>
      </c>
      <c r="AA16" s="2" t="str">
        <f t="shared" si="15"/>
        <v/>
      </c>
      <c r="AB16" s="2" t="str">
        <f t="shared" si="15"/>
        <v/>
      </c>
      <c r="AC16" s="2" t="str">
        <f t="shared" si="15"/>
        <v/>
      </c>
      <c r="AD16" s="2" t="str">
        <f t="shared" si="15"/>
        <v/>
      </c>
      <c r="AE16" s="2">
        <f t="shared" si="15"/>
        <v>13155.414999999997</v>
      </c>
      <c r="AF16" s="2" t="str">
        <f t="shared" si="15"/>
        <v/>
      </c>
      <c r="AG16" s="2" t="str">
        <f t="shared" si="15"/>
        <v/>
      </c>
      <c r="AH16" s="2" t="str">
        <f t="shared" si="15"/>
        <v/>
      </c>
      <c r="AI16" s="2" t="str">
        <f t="shared" si="15"/>
        <v/>
      </c>
    </row>
    <row r="17" spans="2:35" ht="15" customHeight="1" x14ac:dyDescent="0.3">
      <c r="B17" t="s">
        <v>96</v>
      </c>
      <c r="C17" t="s">
        <v>273</v>
      </c>
      <c r="D17" t="s">
        <v>4</v>
      </c>
      <c r="E17" s="9" t="s">
        <v>118</v>
      </c>
      <c r="F17" t="s">
        <v>110</v>
      </c>
      <c r="G17" s="9" t="s">
        <v>279</v>
      </c>
      <c r="H17" s="3">
        <v>44785</v>
      </c>
      <c r="I17" s="8">
        <f>IF(H17="","",INDEX(Systems!F$4:F$985,MATCH($F17,Systems!D$4:D$985,0),1))</f>
        <v>0.35</v>
      </c>
      <c r="J17" s="9">
        <f>IF(H17="","",INDEX(Systems!E$4:E$985,MATCH($F17,Systems!D$4:D$985,0),1))</f>
        <v>5</v>
      </c>
      <c r="K17" s="9" t="s">
        <v>109</v>
      </c>
      <c r="L17" s="9">
        <v>2014</v>
      </c>
      <c r="M17" s="9">
        <v>3</v>
      </c>
      <c r="N17" s="8">
        <f t="shared" si="1"/>
        <v>15674.749999999998</v>
      </c>
      <c r="O17" s="9">
        <f t="shared" si="2"/>
        <v>2019</v>
      </c>
      <c r="P17" s="2">
        <f t="shared" ref="P17:AI17" si="16">IF($B17="","",IF($O17=P$3,$N17*(1+(O$2*0.03)),IF(P$3=$O17+$J17,$N17*(1+(O$2*0.03)),IF(P$3=$O17+2*$J17,$N17*(1+(O$2*0.03)),IF(P$3=$O17+3*$J17,$N17*(1+(O$2*0.03)),IF(P$3=$O17+4*$J17,$N17*(1+(O$2*0.03)),IF(P$3=$O17+5*$J17,$N17*(1+(O$2*0.03)),"")))))))</f>
        <v>15674.749999999998</v>
      </c>
      <c r="Q17" s="2" t="str">
        <f t="shared" si="16"/>
        <v/>
      </c>
      <c r="R17" s="2" t="str">
        <f t="shared" si="16"/>
        <v/>
      </c>
      <c r="S17" s="2" t="str">
        <f t="shared" si="16"/>
        <v/>
      </c>
      <c r="T17" s="2" t="str">
        <f t="shared" si="16"/>
        <v/>
      </c>
      <c r="U17" s="2">
        <f t="shared" si="16"/>
        <v>18025.962499999998</v>
      </c>
      <c r="V17" s="2" t="str">
        <f t="shared" si="16"/>
        <v/>
      </c>
      <c r="W17" s="2" t="str">
        <f t="shared" si="16"/>
        <v/>
      </c>
      <c r="X17" s="2" t="str">
        <f t="shared" si="16"/>
        <v/>
      </c>
      <c r="Y17" s="2" t="str">
        <f t="shared" si="16"/>
        <v/>
      </c>
      <c r="Z17" s="2">
        <f t="shared" si="16"/>
        <v>20377.174999999999</v>
      </c>
      <c r="AA17" s="2" t="str">
        <f t="shared" si="16"/>
        <v/>
      </c>
      <c r="AB17" s="2" t="str">
        <f t="shared" si="16"/>
        <v/>
      </c>
      <c r="AC17" s="2" t="str">
        <f t="shared" si="16"/>
        <v/>
      </c>
      <c r="AD17" s="2" t="str">
        <f t="shared" si="16"/>
        <v/>
      </c>
      <c r="AE17" s="2">
        <f t="shared" si="16"/>
        <v>22728.387499999997</v>
      </c>
      <c r="AF17" s="2" t="str">
        <f t="shared" si="16"/>
        <v/>
      </c>
      <c r="AG17" s="2" t="str">
        <f t="shared" si="16"/>
        <v/>
      </c>
      <c r="AH17" s="2" t="str">
        <f t="shared" si="16"/>
        <v/>
      </c>
      <c r="AI17" s="2" t="str">
        <f t="shared" si="16"/>
        <v/>
      </c>
    </row>
    <row r="18" spans="2:35" ht="15" customHeight="1" x14ac:dyDescent="0.3">
      <c r="B18" t="s">
        <v>96</v>
      </c>
      <c r="C18" t="s">
        <v>273</v>
      </c>
      <c r="D18" t="s">
        <v>4</v>
      </c>
      <c r="E18" s="9" t="s">
        <v>266</v>
      </c>
      <c r="F18" t="s">
        <v>110</v>
      </c>
      <c r="G18" s="9" t="s">
        <v>281</v>
      </c>
      <c r="H18" s="3">
        <v>24262</v>
      </c>
      <c r="I18" s="8">
        <f>IF(H18="","",INDEX(Systems!F$4:F$985,MATCH($F18,Systems!D$4:D$985,0),1))</f>
        <v>0.35</v>
      </c>
      <c r="J18" s="9">
        <f>IF(H18="","",INDEX(Systems!E$4:E$985,MATCH($F18,Systems!D$4:D$985,0),1))</f>
        <v>5</v>
      </c>
      <c r="K18" s="9" t="s">
        <v>109</v>
      </c>
      <c r="L18" s="9">
        <v>1976</v>
      </c>
      <c r="M18" s="9">
        <v>1</v>
      </c>
      <c r="N18" s="8">
        <f t="shared" si="1"/>
        <v>8491.6999999999989</v>
      </c>
      <c r="O18" s="9">
        <f t="shared" si="2"/>
        <v>2019</v>
      </c>
      <c r="P18" s="2">
        <f t="shared" ref="P18:AI18" si="17">IF($B18="","",IF($O18=P$3,$N18*(1+(O$2*0.03)),IF(P$3=$O18+$J18,$N18*(1+(O$2*0.03)),IF(P$3=$O18+2*$J18,$N18*(1+(O$2*0.03)),IF(P$3=$O18+3*$J18,$N18*(1+(O$2*0.03)),IF(P$3=$O18+4*$J18,$N18*(1+(O$2*0.03)),IF(P$3=$O18+5*$J18,$N18*(1+(O$2*0.03)),"")))))))</f>
        <v>8491.6999999999989</v>
      </c>
      <c r="Q18" s="2" t="str">
        <f t="shared" si="17"/>
        <v/>
      </c>
      <c r="R18" s="2" t="str">
        <f t="shared" si="17"/>
        <v/>
      </c>
      <c r="S18" s="2" t="str">
        <f t="shared" si="17"/>
        <v/>
      </c>
      <c r="T18" s="2" t="str">
        <f t="shared" si="17"/>
        <v/>
      </c>
      <c r="U18" s="2">
        <f t="shared" si="17"/>
        <v>9765.4549999999981</v>
      </c>
      <c r="V18" s="2" t="str">
        <f t="shared" si="17"/>
        <v/>
      </c>
      <c r="W18" s="2" t="str">
        <f t="shared" si="17"/>
        <v/>
      </c>
      <c r="X18" s="2" t="str">
        <f t="shared" si="17"/>
        <v/>
      </c>
      <c r="Y18" s="2" t="str">
        <f t="shared" si="17"/>
        <v/>
      </c>
      <c r="Z18" s="2">
        <f t="shared" si="17"/>
        <v>11039.21</v>
      </c>
      <c r="AA18" s="2" t="str">
        <f t="shared" si="17"/>
        <v/>
      </c>
      <c r="AB18" s="2" t="str">
        <f t="shared" si="17"/>
        <v/>
      </c>
      <c r="AC18" s="2" t="str">
        <f t="shared" si="17"/>
        <v/>
      </c>
      <c r="AD18" s="2" t="str">
        <f t="shared" si="17"/>
        <v/>
      </c>
      <c r="AE18" s="2">
        <f t="shared" si="17"/>
        <v>12312.964999999998</v>
      </c>
      <c r="AF18" s="2" t="str">
        <f t="shared" si="17"/>
        <v/>
      </c>
      <c r="AG18" s="2" t="str">
        <f t="shared" si="17"/>
        <v/>
      </c>
      <c r="AH18" s="2" t="str">
        <f t="shared" si="17"/>
        <v/>
      </c>
      <c r="AI18" s="2" t="str">
        <f t="shared" si="17"/>
        <v/>
      </c>
    </row>
    <row r="19" spans="2:35" ht="15" customHeight="1" x14ac:dyDescent="0.3">
      <c r="B19" t="s">
        <v>96</v>
      </c>
      <c r="C19" t="s">
        <v>273</v>
      </c>
      <c r="D19" t="s">
        <v>4</v>
      </c>
      <c r="E19" s="9" t="s">
        <v>267</v>
      </c>
      <c r="F19" t="s">
        <v>110</v>
      </c>
      <c r="G19" s="9" t="s">
        <v>288</v>
      </c>
      <c r="H19" s="3">
        <v>23103</v>
      </c>
      <c r="I19" s="8">
        <f>IF(H19="","",INDEX(Systems!F$4:F$985,MATCH($F19,Systems!D$4:D$985,0),1))</f>
        <v>0.35</v>
      </c>
      <c r="J19" s="9">
        <f>IF(H19="","",INDEX(Systems!E$4:E$985,MATCH($F19,Systems!D$4:D$985,0),1))</f>
        <v>5</v>
      </c>
      <c r="K19" s="9" t="s">
        <v>109</v>
      </c>
      <c r="L19" s="9">
        <v>2014</v>
      </c>
      <c r="M19" s="9">
        <v>3</v>
      </c>
      <c r="N19" s="8">
        <f t="shared" si="1"/>
        <v>8086.0499999999993</v>
      </c>
      <c r="O19" s="9">
        <f t="shared" si="2"/>
        <v>2019</v>
      </c>
      <c r="P19" s="2">
        <f t="shared" ref="P19:AI19" si="18">IF($B19="","",IF($O19=P$3,$N19*(1+(O$2*0.03)),IF(P$3=$O19+$J19,$N19*(1+(O$2*0.03)),IF(P$3=$O19+2*$J19,$N19*(1+(O$2*0.03)),IF(P$3=$O19+3*$J19,$N19*(1+(O$2*0.03)),IF(P$3=$O19+4*$J19,$N19*(1+(O$2*0.03)),IF(P$3=$O19+5*$J19,$N19*(1+(O$2*0.03)),"")))))))</f>
        <v>8086.0499999999993</v>
      </c>
      <c r="Q19" s="2" t="str">
        <f t="shared" si="18"/>
        <v/>
      </c>
      <c r="R19" s="2" t="str">
        <f t="shared" si="18"/>
        <v/>
      </c>
      <c r="S19" s="2" t="str">
        <f t="shared" si="18"/>
        <v/>
      </c>
      <c r="T19" s="2" t="str">
        <f t="shared" si="18"/>
        <v/>
      </c>
      <c r="U19" s="2">
        <f t="shared" si="18"/>
        <v>9298.9574999999986</v>
      </c>
      <c r="V19" s="2" t="str">
        <f t="shared" si="18"/>
        <v/>
      </c>
      <c r="W19" s="2" t="str">
        <f t="shared" si="18"/>
        <v/>
      </c>
      <c r="X19" s="2" t="str">
        <f t="shared" si="18"/>
        <v/>
      </c>
      <c r="Y19" s="2" t="str">
        <f t="shared" si="18"/>
        <v/>
      </c>
      <c r="Z19" s="2">
        <f t="shared" si="18"/>
        <v>10511.865</v>
      </c>
      <c r="AA19" s="2" t="str">
        <f t="shared" si="18"/>
        <v/>
      </c>
      <c r="AB19" s="2" t="str">
        <f t="shared" si="18"/>
        <v/>
      </c>
      <c r="AC19" s="2" t="str">
        <f t="shared" si="18"/>
        <v/>
      </c>
      <c r="AD19" s="2" t="str">
        <f t="shared" si="18"/>
        <v/>
      </c>
      <c r="AE19" s="2">
        <f t="shared" si="18"/>
        <v>11724.772499999999</v>
      </c>
      <c r="AF19" s="2" t="str">
        <f t="shared" si="18"/>
        <v/>
      </c>
      <c r="AG19" s="2" t="str">
        <f t="shared" si="18"/>
        <v/>
      </c>
      <c r="AH19" s="2" t="str">
        <f t="shared" si="18"/>
        <v/>
      </c>
      <c r="AI19" s="2" t="str">
        <f t="shared" si="18"/>
        <v/>
      </c>
    </row>
    <row r="20" spans="2:35" ht="15" customHeight="1" x14ac:dyDescent="0.3">
      <c r="B20" t="s">
        <v>96</v>
      </c>
      <c r="C20" t="s">
        <v>273</v>
      </c>
      <c r="D20" t="s">
        <v>4</v>
      </c>
      <c r="E20" s="9" t="s">
        <v>119</v>
      </c>
      <c r="F20" t="s">
        <v>110</v>
      </c>
      <c r="G20" s="9" t="s">
        <v>289</v>
      </c>
      <c r="H20" s="3">
        <v>10332</v>
      </c>
      <c r="I20" s="8">
        <f>IF(H20="","",INDEX(Systems!F$4:F$985,MATCH($F20,Systems!D$4:D$985,0),1))</f>
        <v>0.35</v>
      </c>
      <c r="J20" s="9">
        <f>IF(H20="","",INDEX(Systems!E$4:E$985,MATCH($F20,Systems!D$4:D$985,0),1))</f>
        <v>5</v>
      </c>
      <c r="K20" s="9" t="s">
        <v>109</v>
      </c>
      <c r="L20" s="9">
        <v>1976</v>
      </c>
      <c r="M20" s="9">
        <v>1</v>
      </c>
      <c r="N20" s="8">
        <f t="shared" si="1"/>
        <v>3616.2</v>
      </c>
      <c r="O20" s="9">
        <f t="shared" si="2"/>
        <v>2019</v>
      </c>
      <c r="P20" s="2">
        <f t="shared" ref="P20:AI20" si="19">IF($B20="","",IF($O20=P$3,$N20*(1+(O$2*0.03)),IF(P$3=$O20+$J20,$N20*(1+(O$2*0.03)),IF(P$3=$O20+2*$J20,$N20*(1+(O$2*0.03)),IF(P$3=$O20+3*$J20,$N20*(1+(O$2*0.03)),IF(P$3=$O20+4*$J20,$N20*(1+(O$2*0.03)),IF(P$3=$O20+5*$J20,$N20*(1+(O$2*0.03)),"")))))))</f>
        <v>3616.2</v>
      </c>
      <c r="Q20" s="2" t="str">
        <f t="shared" si="19"/>
        <v/>
      </c>
      <c r="R20" s="2" t="str">
        <f t="shared" si="19"/>
        <v/>
      </c>
      <c r="S20" s="2" t="str">
        <f t="shared" si="19"/>
        <v/>
      </c>
      <c r="T20" s="2" t="str">
        <f t="shared" si="19"/>
        <v/>
      </c>
      <c r="U20" s="2">
        <f t="shared" si="19"/>
        <v>4158.6299999999992</v>
      </c>
      <c r="V20" s="2" t="str">
        <f t="shared" si="19"/>
        <v/>
      </c>
      <c r="W20" s="2" t="str">
        <f t="shared" si="19"/>
        <v/>
      </c>
      <c r="X20" s="2" t="str">
        <f t="shared" si="19"/>
        <v/>
      </c>
      <c r="Y20" s="2" t="str">
        <f t="shared" si="19"/>
        <v/>
      </c>
      <c r="Z20" s="2">
        <f t="shared" si="19"/>
        <v>4701.0599999999995</v>
      </c>
      <c r="AA20" s="2" t="str">
        <f t="shared" si="19"/>
        <v/>
      </c>
      <c r="AB20" s="2" t="str">
        <f t="shared" si="19"/>
        <v/>
      </c>
      <c r="AC20" s="2" t="str">
        <f t="shared" si="19"/>
        <v/>
      </c>
      <c r="AD20" s="2" t="str">
        <f t="shared" si="19"/>
        <v/>
      </c>
      <c r="AE20" s="2">
        <f t="shared" si="19"/>
        <v>5243.49</v>
      </c>
      <c r="AF20" s="2" t="str">
        <f t="shared" si="19"/>
        <v/>
      </c>
      <c r="AG20" s="2" t="str">
        <f t="shared" si="19"/>
        <v/>
      </c>
      <c r="AH20" s="2" t="str">
        <f t="shared" si="19"/>
        <v/>
      </c>
      <c r="AI20" s="2" t="str">
        <f t="shared" si="19"/>
        <v/>
      </c>
    </row>
    <row r="21" spans="2:35" ht="15" customHeight="1" x14ac:dyDescent="0.3">
      <c r="B21" t="s">
        <v>96</v>
      </c>
      <c r="C21" t="s">
        <v>273</v>
      </c>
      <c r="D21" t="s">
        <v>4</v>
      </c>
      <c r="E21" s="9" t="s">
        <v>268</v>
      </c>
      <c r="F21" t="s">
        <v>110</v>
      </c>
      <c r="G21" s="9" t="s">
        <v>290</v>
      </c>
      <c r="H21" s="3">
        <v>8890</v>
      </c>
      <c r="I21" s="8">
        <f>IF(H21="","",INDEX(Systems!F$4:F$985,MATCH($F21,Systems!D$4:D$985,0),1))</f>
        <v>0.35</v>
      </c>
      <c r="J21" s="9">
        <f>IF(H21="","",INDEX(Systems!E$4:E$985,MATCH($F21,Systems!D$4:D$985,0),1))</f>
        <v>5</v>
      </c>
      <c r="K21" s="9" t="s">
        <v>109</v>
      </c>
      <c r="L21" s="9">
        <v>1976</v>
      </c>
      <c r="M21" s="9">
        <v>1</v>
      </c>
      <c r="N21" s="8">
        <f t="shared" si="1"/>
        <v>3111.5</v>
      </c>
      <c r="O21" s="9">
        <f t="shared" si="2"/>
        <v>2019</v>
      </c>
      <c r="P21" s="2">
        <f t="shared" ref="P21:AI21" si="20">IF($B21="","",IF($O21=P$3,$N21*(1+(O$2*0.03)),IF(P$3=$O21+$J21,$N21*(1+(O$2*0.03)),IF(P$3=$O21+2*$J21,$N21*(1+(O$2*0.03)),IF(P$3=$O21+3*$J21,$N21*(1+(O$2*0.03)),IF(P$3=$O21+4*$J21,$N21*(1+(O$2*0.03)),IF(P$3=$O21+5*$J21,$N21*(1+(O$2*0.03)),"")))))))</f>
        <v>3111.5</v>
      </c>
      <c r="Q21" s="2" t="str">
        <f t="shared" si="20"/>
        <v/>
      </c>
      <c r="R21" s="2" t="str">
        <f t="shared" si="20"/>
        <v/>
      </c>
      <c r="S21" s="2" t="str">
        <f t="shared" si="20"/>
        <v/>
      </c>
      <c r="T21" s="2" t="str">
        <f t="shared" si="20"/>
        <v/>
      </c>
      <c r="U21" s="2">
        <f t="shared" si="20"/>
        <v>3578.2249999999999</v>
      </c>
      <c r="V21" s="2" t="str">
        <f t="shared" si="20"/>
        <v/>
      </c>
      <c r="W21" s="2" t="str">
        <f t="shared" si="20"/>
        <v/>
      </c>
      <c r="X21" s="2" t="str">
        <f t="shared" si="20"/>
        <v/>
      </c>
      <c r="Y21" s="2" t="str">
        <f t="shared" si="20"/>
        <v/>
      </c>
      <c r="Z21" s="2">
        <f t="shared" si="20"/>
        <v>4044.9500000000003</v>
      </c>
      <c r="AA21" s="2" t="str">
        <f t="shared" si="20"/>
        <v/>
      </c>
      <c r="AB21" s="2" t="str">
        <f t="shared" si="20"/>
        <v/>
      </c>
      <c r="AC21" s="2" t="str">
        <f t="shared" si="20"/>
        <v/>
      </c>
      <c r="AD21" s="2" t="str">
        <f t="shared" si="20"/>
        <v/>
      </c>
      <c r="AE21" s="2">
        <f t="shared" si="20"/>
        <v>4511.6750000000002</v>
      </c>
      <c r="AF21" s="2" t="str">
        <f t="shared" si="20"/>
        <v/>
      </c>
      <c r="AG21" s="2" t="str">
        <f t="shared" si="20"/>
        <v/>
      </c>
      <c r="AH21" s="2" t="str">
        <f t="shared" si="20"/>
        <v/>
      </c>
      <c r="AI21" s="2" t="str">
        <f t="shared" si="20"/>
        <v/>
      </c>
    </row>
    <row r="22" spans="2:35" ht="15" customHeight="1" x14ac:dyDescent="0.3">
      <c r="B22" t="s">
        <v>96</v>
      </c>
      <c r="C22" t="s">
        <v>273</v>
      </c>
      <c r="D22" t="s">
        <v>4</v>
      </c>
      <c r="E22" s="9" t="s">
        <v>269</v>
      </c>
      <c r="F22" t="s">
        <v>110</v>
      </c>
      <c r="G22" s="9" t="s">
        <v>291</v>
      </c>
      <c r="H22" s="3">
        <v>3207</v>
      </c>
      <c r="I22" s="8">
        <f>IF(H22="","",INDEX(Systems!F$4:F$985,MATCH($F22,Systems!D$4:D$985,0),1))</f>
        <v>0.35</v>
      </c>
      <c r="J22" s="9">
        <f>IF(H22="","",INDEX(Systems!E$4:E$985,MATCH($F22,Systems!D$4:D$985,0),1))</f>
        <v>5</v>
      </c>
      <c r="K22" s="9" t="s">
        <v>109</v>
      </c>
      <c r="L22" s="9">
        <v>1976</v>
      </c>
      <c r="M22" s="9">
        <v>1</v>
      </c>
      <c r="N22" s="8">
        <f t="shared" si="1"/>
        <v>1122.4499999999998</v>
      </c>
      <c r="O22" s="9">
        <f t="shared" si="2"/>
        <v>2019</v>
      </c>
      <c r="P22" s="2">
        <f t="shared" ref="P22:AI22" si="21">IF($B22="","",IF($O22=P$3,$N22*(1+(O$2*0.03)),IF(P$3=$O22+$J22,$N22*(1+(O$2*0.03)),IF(P$3=$O22+2*$J22,$N22*(1+(O$2*0.03)),IF(P$3=$O22+3*$J22,$N22*(1+(O$2*0.03)),IF(P$3=$O22+4*$J22,$N22*(1+(O$2*0.03)),IF(P$3=$O22+5*$J22,$N22*(1+(O$2*0.03)),"")))))))</f>
        <v>1122.4499999999998</v>
      </c>
      <c r="Q22" s="2" t="str">
        <f t="shared" si="21"/>
        <v/>
      </c>
      <c r="R22" s="2" t="str">
        <f t="shared" si="21"/>
        <v/>
      </c>
      <c r="S22" s="2" t="str">
        <f t="shared" si="21"/>
        <v/>
      </c>
      <c r="T22" s="2" t="str">
        <f t="shared" si="21"/>
        <v/>
      </c>
      <c r="U22" s="2">
        <f t="shared" si="21"/>
        <v>1290.8174999999997</v>
      </c>
      <c r="V22" s="2" t="str">
        <f t="shared" si="21"/>
        <v/>
      </c>
      <c r="W22" s="2" t="str">
        <f t="shared" si="21"/>
        <v/>
      </c>
      <c r="X22" s="2" t="str">
        <f t="shared" si="21"/>
        <v/>
      </c>
      <c r="Y22" s="2" t="str">
        <f t="shared" si="21"/>
        <v/>
      </c>
      <c r="Z22" s="2">
        <f t="shared" si="21"/>
        <v>1459.1849999999997</v>
      </c>
      <c r="AA22" s="2" t="str">
        <f t="shared" si="21"/>
        <v/>
      </c>
      <c r="AB22" s="2" t="str">
        <f t="shared" si="21"/>
        <v/>
      </c>
      <c r="AC22" s="2" t="str">
        <f t="shared" si="21"/>
        <v/>
      </c>
      <c r="AD22" s="2" t="str">
        <f t="shared" si="21"/>
        <v/>
      </c>
      <c r="AE22" s="2">
        <f t="shared" si="21"/>
        <v>1627.5524999999998</v>
      </c>
      <c r="AF22" s="2" t="str">
        <f t="shared" si="21"/>
        <v/>
      </c>
      <c r="AG22" s="2" t="str">
        <f t="shared" si="21"/>
        <v/>
      </c>
      <c r="AH22" s="2" t="str">
        <f t="shared" si="21"/>
        <v/>
      </c>
      <c r="AI22" s="2" t="str">
        <f t="shared" si="21"/>
        <v/>
      </c>
    </row>
    <row r="23" spans="2:35" ht="15" customHeight="1" x14ac:dyDescent="0.3">
      <c r="B23" t="s">
        <v>96</v>
      </c>
      <c r="C23" t="s">
        <v>273</v>
      </c>
      <c r="D23" t="s">
        <v>4</v>
      </c>
      <c r="E23" s="9" t="s">
        <v>270</v>
      </c>
      <c r="F23" t="s">
        <v>110</v>
      </c>
      <c r="G23" s="9" t="s">
        <v>292</v>
      </c>
      <c r="H23" s="3">
        <v>14726</v>
      </c>
      <c r="I23" s="8">
        <f>IF(H23="","",INDEX(Systems!F$4:F$985,MATCH($F23,Systems!D$4:D$985,0),1))</f>
        <v>0.35</v>
      </c>
      <c r="J23" s="9">
        <f>IF(H23="","",INDEX(Systems!E$4:E$985,MATCH($F23,Systems!D$4:D$985,0),1))</f>
        <v>5</v>
      </c>
      <c r="K23" s="9" t="s">
        <v>109</v>
      </c>
      <c r="L23" s="9">
        <v>1976</v>
      </c>
      <c r="M23" s="9">
        <v>1</v>
      </c>
      <c r="N23" s="8">
        <f t="shared" si="1"/>
        <v>5154.0999999999995</v>
      </c>
      <c r="O23" s="9">
        <f t="shared" si="2"/>
        <v>2019</v>
      </c>
      <c r="P23" s="2">
        <f t="shared" ref="P23:AI23" si="22">IF($B23="","",IF($O23=P$3,$N23*(1+(O$2*0.03)),IF(P$3=$O23+$J23,$N23*(1+(O$2*0.03)),IF(P$3=$O23+2*$J23,$N23*(1+(O$2*0.03)),IF(P$3=$O23+3*$J23,$N23*(1+(O$2*0.03)),IF(P$3=$O23+4*$J23,$N23*(1+(O$2*0.03)),IF(P$3=$O23+5*$J23,$N23*(1+(O$2*0.03)),"")))))))</f>
        <v>5154.0999999999995</v>
      </c>
      <c r="Q23" s="2" t="str">
        <f t="shared" si="22"/>
        <v/>
      </c>
      <c r="R23" s="2" t="str">
        <f t="shared" si="22"/>
        <v/>
      </c>
      <c r="S23" s="2" t="str">
        <f t="shared" si="22"/>
        <v/>
      </c>
      <c r="T23" s="2" t="str">
        <f t="shared" si="22"/>
        <v/>
      </c>
      <c r="U23" s="2">
        <f t="shared" si="22"/>
        <v>5927.2149999999992</v>
      </c>
      <c r="V23" s="2" t="str">
        <f t="shared" si="22"/>
        <v/>
      </c>
      <c r="W23" s="2" t="str">
        <f t="shared" si="22"/>
        <v/>
      </c>
      <c r="X23" s="2" t="str">
        <f t="shared" si="22"/>
        <v/>
      </c>
      <c r="Y23" s="2" t="str">
        <f t="shared" si="22"/>
        <v/>
      </c>
      <c r="Z23" s="2">
        <f t="shared" si="22"/>
        <v>6700.33</v>
      </c>
      <c r="AA23" s="2" t="str">
        <f t="shared" si="22"/>
        <v/>
      </c>
      <c r="AB23" s="2" t="str">
        <f t="shared" si="22"/>
        <v/>
      </c>
      <c r="AC23" s="2" t="str">
        <f t="shared" si="22"/>
        <v/>
      </c>
      <c r="AD23" s="2" t="str">
        <f t="shared" si="22"/>
        <v/>
      </c>
      <c r="AE23" s="2">
        <f t="shared" si="22"/>
        <v>7473.4449999999988</v>
      </c>
      <c r="AF23" s="2" t="str">
        <f t="shared" si="22"/>
        <v/>
      </c>
      <c r="AG23" s="2" t="str">
        <f t="shared" si="22"/>
        <v/>
      </c>
      <c r="AH23" s="2" t="str">
        <f t="shared" si="22"/>
        <v/>
      </c>
      <c r="AI23" s="2" t="str">
        <f t="shared" si="22"/>
        <v/>
      </c>
    </row>
    <row r="24" spans="2:35" ht="15" customHeight="1" x14ac:dyDescent="0.3">
      <c r="B24" t="s">
        <v>96</v>
      </c>
      <c r="C24" t="s">
        <v>273</v>
      </c>
      <c r="D24" t="s">
        <v>4</v>
      </c>
      <c r="E24" s="9" t="s">
        <v>271</v>
      </c>
      <c r="F24" t="s">
        <v>110</v>
      </c>
      <c r="G24" s="9" t="s">
        <v>295</v>
      </c>
      <c r="H24" s="3">
        <v>1</v>
      </c>
      <c r="I24" s="8">
        <f>IF(H24="","",INDEX(Systems!F$4:F$985,MATCH($F24,Systems!D$4:D$985,0),1))</f>
        <v>0.35</v>
      </c>
      <c r="J24" s="9">
        <f>IF(H24="","",INDEX(Systems!E$4:E$985,MATCH($F24,Systems!D$4:D$985,0),1))</f>
        <v>5</v>
      </c>
      <c r="K24" s="9" t="s">
        <v>109</v>
      </c>
      <c r="L24" s="9">
        <v>1976</v>
      </c>
      <c r="M24" s="9">
        <v>1</v>
      </c>
      <c r="N24" s="8">
        <f t="shared" si="1"/>
        <v>0.35</v>
      </c>
      <c r="O24" s="9">
        <f t="shared" si="2"/>
        <v>2019</v>
      </c>
      <c r="P24" s="2">
        <f t="shared" ref="P24:AI24" si="23">IF($B24="","",IF($O24=P$3,$N24*(1+(O$2*0.03)),IF(P$3=$O24+$J24,$N24*(1+(O$2*0.03)),IF(P$3=$O24+2*$J24,$N24*(1+(O$2*0.03)),IF(P$3=$O24+3*$J24,$N24*(1+(O$2*0.03)),IF(P$3=$O24+4*$J24,$N24*(1+(O$2*0.03)),IF(P$3=$O24+5*$J24,$N24*(1+(O$2*0.03)),"")))))))</f>
        <v>0.35</v>
      </c>
      <c r="Q24" s="2" t="str">
        <f t="shared" si="23"/>
        <v/>
      </c>
      <c r="R24" s="2" t="str">
        <f t="shared" si="23"/>
        <v/>
      </c>
      <c r="S24" s="2" t="str">
        <f t="shared" si="23"/>
        <v/>
      </c>
      <c r="T24" s="2" t="str">
        <f t="shared" si="23"/>
        <v/>
      </c>
      <c r="U24" s="2">
        <f t="shared" si="23"/>
        <v>0.40249999999999997</v>
      </c>
      <c r="V24" s="2" t="str">
        <f t="shared" si="23"/>
        <v/>
      </c>
      <c r="W24" s="2" t="str">
        <f t="shared" si="23"/>
        <v/>
      </c>
      <c r="X24" s="2" t="str">
        <f t="shared" si="23"/>
        <v/>
      </c>
      <c r="Y24" s="2" t="str">
        <f t="shared" si="23"/>
        <v/>
      </c>
      <c r="Z24" s="2">
        <f t="shared" si="23"/>
        <v>0.45499999999999996</v>
      </c>
      <c r="AA24" s="2" t="str">
        <f t="shared" si="23"/>
        <v/>
      </c>
      <c r="AB24" s="2" t="str">
        <f t="shared" si="23"/>
        <v/>
      </c>
      <c r="AC24" s="2" t="str">
        <f t="shared" si="23"/>
        <v/>
      </c>
      <c r="AD24" s="2" t="str">
        <f t="shared" si="23"/>
        <v/>
      </c>
      <c r="AE24" s="2">
        <f t="shared" si="23"/>
        <v>0.50749999999999995</v>
      </c>
      <c r="AF24" s="2" t="str">
        <f t="shared" si="23"/>
        <v/>
      </c>
      <c r="AG24" s="2" t="str">
        <f t="shared" si="23"/>
        <v/>
      </c>
      <c r="AH24" s="2" t="str">
        <f t="shared" si="23"/>
        <v/>
      </c>
      <c r="AI24" s="2" t="str">
        <f t="shared" si="23"/>
        <v/>
      </c>
    </row>
    <row r="25" spans="2:35" ht="15" customHeight="1" x14ac:dyDescent="0.3">
      <c r="B25" t="s">
        <v>96</v>
      </c>
      <c r="C25" t="s">
        <v>273</v>
      </c>
      <c r="D25" t="s">
        <v>4</v>
      </c>
      <c r="E25" s="9" t="s">
        <v>272</v>
      </c>
      <c r="F25" t="s">
        <v>110</v>
      </c>
      <c r="G25" s="9" t="s">
        <v>293</v>
      </c>
      <c r="H25" s="3">
        <v>1</v>
      </c>
      <c r="I25" s="8">
        <f>IF(H25="","",INDEX(Systems!F$4:F$985,MATCH($F25,Systems!D$4:D$985,0),1))</f>
        <v>0.35</v>
      </c>
      <c r="J25" s="9">
        <f>IF(H25="","",INDEX(Systems!E$4:E$985,MATCH($F25,Systems!D$4:D$985,0),1))</f>
        <v>5</v>
      </c>
      <c r="K25" s="9" t="s">
        <v>109</v>
      </c>
      <c r="L25" s="9">
        <v>1976</v>
      </c>
      <c r="M25" s="9">
        <v>1</v>
      </c>
      <c r="N25" s="8">
        <f t="shared" si="1"/>
        <v>0.35</v>
      </c>
      <c r="O25" s="9">
        <f t="shared" si="2"/>
        <v>2019</v>
      </c>
      <c r="P25" s="2">
        <f t="shared" ref="P25:AI25" si="24">IF($B25="","",IF($O25=P$3,$N25*(1+(O$2*0.03)),IF(P$3=$O25+$J25,$N25*(1+(O$2*0.03)),IF(P$3=$O25+2*$J25,$N25*(1+(O$2*0.03)),IF(P$3=$O25+3*$J25,$N25*(1+(O$2*0.03)),IF(P$3=$O25+4*$J25,$N25*(1+(O$2*0.03)),IF(P$3=$O25+5*$J25,$N25*(1+(O$2*0.03)),"")))))))</f>
        <v>0.35</v>
      </c>
      <c r="Q25" s="2" t="str">
        <f t="shared" si="24"/>
        <v/>
      </c>
      <c r="R25" s="2" t="str">
        <f t="shared" si="24"/>
        <v/>
      </c>
      <c r="S25" s="2" t="str">
        <f t="shared" si="24"/>
        <v/>
      </c>
      <c r="T25" s="2" t="str">
        <f t="shared" si="24"/>
        <v/>
      </c>
      <c r="U25" s="2">
        <f t="shared" si="24"/>
        <v>0.40249999999999997</v>
      </c>
      <c r="V25" s="2" t="str">
        <f t="shared" si="24"/>
        <v/>
      </c>
      <c r="W25" s="2" t="str">
        <f t="shared" si="24"/>
        <v/>
      </c>
      <c r="X25" s="2" t="str">
        <f t="shared" si="24"/>
        <v/>
      </c>
      <c r="Y25" s="2" t="str">
        <f t="shared" si="24"/>
        <v/>
      </c>
      <c r="Z25" s="2">
        <f t="shared" si="24"/>
        <v>0.45499999999999996</v>
      </c>
      <c r="AA25" s="2" t="str">
        <f t="shared" si="24"/>
        <v/>
      </c>
      <c r="AB25" s="2" t="str">
        <f t="shared" si="24"/>
        <v/>
      </c>
      <c r="AC25" s="2" t="str">
        <f t="shared" si="24"/>
        <v/>
      </c>
      <c r="AD25" s="2" t="str">
        <f t="shared" si="24"/>
        <v/>
      </c>
      <c r="AE25" s="2">
        <f t="shared" si="24"/>
        <v>0.50749999999999995</v>
      </c>
      <c r="AF25" s="2" t="str">
        <f t="shared" si="24"/>
        <v/>
      </c>
      <c r="AG25" s="2" t="str">
        <f t="shared" si="24"/>
        <v/>
      </c>
      <c r="AH25" s="2" t="str">
        <f t="shared" si="24"/>
        <v/>
      </c>
      <c r="AI25" s="2" t="str">
        <f t="shared" si="24"/>
        <v/>
      </c>
    </row>
    <row r="26" spans="2:35" ht="15" customHeight="1" x14ac:dyDescent="0.3">
      <c r="B26" t="s">
        <v>96</v>
      </c>
      <c r="C26" t="s">
        <v>273</v>
      </c>
      <c r="D26" t="s">
        <v>3</v>
      </c>
      <c r="E26" s="9" t="s">
        <v>297</v>
      </c>
      <c r="F26" t="s">
        <v>20</v>
      </c>
      <c r="G26" s="9" t="s">
        <v>339</v>
      </c>
      <c r="H26" s="3">
        <v>5519</v>
      </c>
      <c r="I26" s="8">
        <f>IF(H26="","",INDEX(Systems!F$4:F$985,MATCH($F26,Systems!D$4:D$985,0),1))</f>
        <v>18</v>
      </c>
      <c r="J26" s="9">
        <f>IF(H26="","",INDEX(Systems!E$4:E$985,MATCH($F26,Systems!D$4:D$985,0),1))</f>
        <v>30</v>
      </c>
      <c r="K26" s="9" t="s">
        <v>109</v>
      </c>
      <c r="L26" s="9">
        <v>1976</v>
      </c>
      <c r="M26" s="9">
        <v>1</v>
      </c>
      <c r="N26" s="8">
        <f t="shared" si="1"/>
        <v>99342</v>
      </c>
      <c r="O26" s="9">
        <f t="shared" si="2"/>
        <v>2019</v>
      </c>
      <c r="P26" s="2">
        <f t="shared" ref="P26:AI26" si="25">IF($B26="","",IF($O26=P$3,$N26*(1+(O$2*0.03)),IF(P$3=$O26+$J26,$N26*(1+(O$2*0.03)),IF(P$3=$O26+2*$J26,$N26*(1+(O$2*0.03)),IF(P$3=$O26+3*$J26,$N26*(1+(O$2*0.03)),IF(P$3=$O26+4*$J26,$N26*(1+(O$2*0.03)),IF(P$3=$O26+5*$J26,$N26*(1+(O$2*0.03)),"")))))))</f>
        <v>99342</v>
      </c>
      <c r="Q26" s="2" t="str">
        <f t="shared" si="25"/>
        <v/>
      </c>
      <c r="R26" s="2" t="str">
        <f t="shared" si="25"/>
        <v/>
      </c>
      <c r="S26" s="2" t="str">
        <f t="shared" si="25"/>
        <v/>
      </c>
      <c r="T26" s="2" t="str">
        <f t="shared" si="25"/>
        <v/>
      </c>
      <c r="U26" s="2" t="str">
        <f t="shared" si="25"/>
        <v/>
      </c>
      <c r="V26" s="2" t="str">
        <f t="shared" si="25"/>
        <v/>
      </c>
      <c r="W26" s="2" t="str">
        <f t="shared" si="25"/>
        <v/>
      </c>
      <c r="X26" s="2" t="str">
        <f t="shared" si="25"/>
        <v/>
      </c>
      <c r="Y26" s="2" t="str">
        <f t="shared" si="25"/>
        <v/>
      </c>
      <c r="Z26" s="2" t="str">
        <f t="shared" si="25"/>
        <v/>
      </c>
      <c r="AA26" s="2" t="str">
        <f t="shared" si="25"/>
        <v/>
      </c>
      <c r="AB26" s="2" t="str">
        <f t="shared" si="25"/>
        <v/>
      </c>
      <c r="AC26" s="2" t="str">
        <f t="shared" si="25"/>
        <v/>
      </c>
      <c r="AD26" s="2" t="str">
        <f t="shared" si="25"/>
        <v/>
      </c>
      <c r="AE26" s="2" t="str">
        <f t="shared" si="25"/>
        <v/>
      </c>
      <c r="AF26" s="2" t="str">
        <f t="shared" si="25"/>
        <v/>
      </c>
      <c r="AG26" s="2" t="str">
        <f t="shared" si="25"/>
        <v/>
      </c>
      <c r="AH26" s="2" t="str">
        <f t="shared" si="25"/>
        <v/>
      </c>
      <c r="AI26" s="2" t="str">
        <f t="shared" si="25"/>
        <v/>
      </c>
    </row>
    <row r="27" spans="2:35" ht="15" customHeight="1" x14ac:dyDescent="0.3">
      <c r="B27" t="s">
        <v>96</v>
      </c>
      <c r="C27" t="s">
        <v>273</v>
      </c>
      <c r="D27" t="s">
        <v>3</v>
      </c>
      <c r="E27" s="9" t="s">
        <v>297</v>
      </c>
      <c r="F27" t="s">
        <v>20</v>
      </c>
      <c r="G27" s="9" t="s">
        <v>340</v>
      </c>
      <c r="H27" s="3">
        <v>3247</v>
      </c>
      <c r="I27" s="8">
        <f>IF(H27="","",INDEX(Systems!F$4:F$985,MATCH($F27,Systems!D$4:D$985,0),1))</f>
        <v>18</v>
      </c>
      <c r="J27" s="9">
        <f>IF(H27="","",INDEX(Systems!E$4:E$985,MATCH($F27,Systems!D$4:D$985,0),1))</f>
        <v>30</v>
      </c>
      <c r="K27" s="9" t="s">
        <v>109</v>
      </c>
      <c r="L27" s="9">
        <v>1976</v>
      </c>
      <c r="M27" s="9">
        <v>1</v>
      </c>
      <c r="N27" s="8">
        <f t="shared" si="1"/>
        <v>58446</v>
      </c>
      <c r="O27" s="9">
        <f t="shared" si="2"/>
        <v>2019</v>
      </c>
      <c r="P27" s="2">
        <f t="shared" ref="P27:AI27" si="26">IF($B27="","",IF($O27=P$3,$N27*(1+(O$2*0.03)),IF(P$3=$O27+$J27,$N27*(1+(O$2*0.03)),IF(P$3=$O27+2*$J27,$N27*(1+(O$2*0.03)),IF(P$3=$O27+3*$J27,$N27*(1+(O$2*0.03)),IF(P$3=$O27+4*$J27,$N27*(1+(O$2*0.03)),IF(P$3=$O27+5*$J27,$N27*(1+(O$2*0.03)),"")))))))</f>
        <v>58446</v>
      </c>
      <c r="Q27" s="2" t="str">
        <f t="shared" si="26"/>
        <v/>
      </c>
      <c r="R27" s="2" t="str">
        <f t="shared" si="26"/>
        <v/>
      </c>
      <c r="S27" s="2" t="str">
        <f t="shared" si="26"/>
        <v/>
      </c>
      <c r="T27" s="2" t="str">
        <f t="shared" si="26"/>
        <v/>
      </c>
      <c r="U27" s="2" t="str">
        <f t="shared" si="26"/>
        <v/>
      </c>
      <c r="V27" s="2" t="str">
        <f t="shared" si="26"/>
        <v/>
      </c>
      <c r="W27" s="2" t="str">
        <f t="shared" si="26"/>
        <v/>
      </c>
      <c r="X27" s="2" t="str">
        <f t="shared" si="26"/>
        <v/>
      </c>
      <c r="Y27" s="2" t="str">
        <f t="shared" si="26"/>
        <v/>
      </c>
      <c r="Z27" s="2" t="str">
        <f t="shared" si="26"/>
        <v/>
      </c>
      <c r="AA27" s="2" t="str">
        <f t="shared" si="26"/>
        <v/>
      </c>
      <c r="AB27" s="2" t="str">
        <f t="shared" si="26"/>
        <v/>
      </c>
      <c r="AC27" s="2" t="str">
        <f t="shared" si="26"/>
        <v/>
      </c>
      <c r="AD27" s="2" t="str">
        <f t="shared" si="26"/>
        <v/>
      </c>
      <c r="AE27" s="2" t="str">
        <f t="shared" si="26"/>
        <v/>
      </c>
      <c r="AF27" s="2" t="str">
        <f t="shared" si="26"/>
        <v/>
      </c>
      <c r="AG27" s="2" t="str">
        <f t="shared" si="26"/>
        <v/>
      </c>
      <c r="AH27" s="2" t="str">
        <f t="shared" si="26"/>
        <v/>
      </c>
      <c r="AI27" s="2" t="str">
        <f t="shared" si="26"/>
        <v/>
      </c>
    </row>
    <row r="28" spans="2:35" ht="15" customHeight="1" x14ac:dyDescent="0.3">
      <c r="B28" t="s">
        <v>96</v>
      </c>
      <c r="C28" t="s">
        <v>273</v>
      </c>
      <c r="D28" t="s">
        <v>3</v>
      </c>
      <c r="E28" s="9" t="s">
        <v>297</v>
      </c>
      <c r="F28" t="s">
        <v>20</v>
      </c>
      <c r="G28" s="9" t="s">
        <v>341</v>
      </c>
      <c r="H28" s="3">
        <v>3834</v>
      </c>
      <c r="I28" s="8">
        <f>IF(H28="","",INDEX(Systems!F$4:F$985,MATCH($F28,Systems!D$4:D$985,0),1))</f>
        <v>18</v>
      </c>
      <c r="J28" s="9">
        <f>IF(H28="","",INDEX(Systems!E$4:E$985,MATCH($F28,Systems!D$4:D$985,0),1))</f>
        <v>30</v>
      </c>
      <c r="K28" s="9" t="s">
        <v>109</v>
      </c>
      <c r="L28" s="9">
        <v>1976</v>
      </c>
      <c r="M28" s="9">
        <v>1</v>
      </c>
      <c r="N28" s="8">
        <f t="shared" si="1"/>
        <v>69012</v>
      </c>
      <c r="O28" s="9">
        <f t="shared" si="2"/>
        <v>2019</v>
      </c>
      <c r="P28" s="2">
        <f t="shared" ref="P28:AI28" si="27">IF($B28="","",IF($O28=P$3,$N28*(1+(O$2*0.03)),IF(P$3=$O28+$J28,$N28*(1+(O$2*0.03)),IF(P$3=$O28+2*$J28,$N28*(1+(O$2*0.03)),IF(P$3=$O28+3*$J28,$N28*(1+(O$2*0.03)),IF(P$3=$O28+4*$J28,$N28*(1+(O$2*0.03)),IF(P$3=$O28+5*$J28,$N28*(1+(O$2*0.03)),"")))))))</f>
        <v>69012</v>
      </c>
      <c r="Q28" s="2" t="str">
        <f t="shared" si="27"/>
        <v/>
      </c>
      <c r="R28" s="2" t="str">
        <f t="shared" si="27"/>
        <v/>
      </c>
      <c r="S28" s="2" t="str">
        <f t="shared" si="27"/>
        <v/>
      </c>
      <c r="T28" s="2" t="str">
        <f t="shared" si="27"/>
        <v/>
      </c>
      <c r="U28" s="2" t="str">
        <f t="shared" si="27"/>
        <v/>
      </c>
      <c r="V28" s="2" t="str">
        <f t="shared" si="27"/>
        <v/>
      </c>
      <c r="W28" s="2" t="str">
        <f t="shared" si="27"/>
        <v/>
      </c>
      <c r="X28" s="2" t="str">
        <f t="shared" si="27"/>
        <v/>
      </c>
      <c r="Y28" s="2" t="str">
        <f t="shared" si="27"/>
        <v/>
      </c>
      <c r="Z28" s="2" t="str">
        <f t="shared" si="27"/>
        <v/>
      </c>
      <c r="AA28" s="2" t="str">
        <f t="shared" si="27"/>
        <v/>
      </c>
      <c r="AB28" s="2" t="str">
        <f t="shared" si="27"/>
        <v/>
      </c>
      <c r="AC28" s="2" t="str">
        <f t="shared" si="27"/>
        <v/>
      </c>
      <c r="AD28" s="2" t="str">
        <f t="shared" si="27"/>
        <v/>
      </c>
      <c r="AE28" s="2" t="str">
        <f t="shared" si="27"/>
        <v/>
      </c>
      <c r="AF28" s="2" t="str">
        <f t="shared" si="27"/>
        <v/>
      </c>
      <c r="AG28" s="2" t="str">
        <f t="shared" si="27"/>
        <v/>
      </c>
      <c r="AH28" s="2" t="str">
        <f t="shared" si="27"/>
        <v/>
      </c>
      <c r="AI28" s="2" t="str">
        <f t="shared" si="27"/>
        <v/>
      </c>
    </row>
    <row r="29" spans="2:35" ht="15" customHeight="1" x14ac:dyDescent="0.3">
      <c r="B29" t="s">
        <v>96</v>
      </c>
      <c r="C29" t="s">
        <v>273</v>
      </c>
      <c r="D29" t="s">
        <v>5</v>
      </c>
      <c r="E29" s="9" t="s">
        <v>296</v>
      </c>
      <c r="F29" t="s">
        <v>134</v>
      </c>
      <c r="G29" s="9" t="s">
        <v>321</v>
      </c>
      <c r="H29" s="3">
        <v>1</v>
      </c>
      <c r="I29" s="8">
        <f>IF(H29="","",INDEX(Systems!F$4:F$985,MATCH($F29,Systems!D$4:D$985,0),1))</f>
        <v>10000</v>
      </c>
      <c r="J29" s="9">
        <f>IF(H29="","",INDEX(Systems!E$4:E$985,MATCH($F29,Systems!D$4:D$985,0),1))</f>
        <v>15</v>
      </c>
      <c r="K29" s="9" t="s">
        <v>109</v>
      </c>
      <c r="L29" s="9">
        <v>2012</v>
      </c>
      <c r="M29" s="9">
        <v>3</v>
      </c>
      <c r="N29" s="8">
        <f t="shared" si="1"/>
        <v>10000</v>
      </c>
      <c r="O29" s="9">
        <f t="shared" si="2"/>
        <v>2027</v>
      </c>
      <c r="P29" s="2" t="str">
        <f t="shared" ref="P29:AI29" si="28">IF($B29="","",IF($O29=P$3,$N29*(1+(O$2*0.03)),IF(P$3=$O29+$J29,$N29*(1+(O$2*0.03)),IF(P$3=$O29+2*$J29,$N29*(1+(O$2*0.03)),IF(P$3=$O29+3*$J29,$N29*(1+(O$2*0.03)),IF(P$3=$O29+4*$J29,$N29*(1+(O$2*0.03)),IF(P$3=$O29+5*$J29,$N29*(1+(O$2*0.03)),"")))))))</f>
        <v/>
      </c>
      <c r="Q29" s="2" t="str">
        <f t="shared" si="28"/>
        <v/>
      </c>
      <c r="R29" s="2" t="str">
        <f t="shared" si="28"/>
        <v/>
      </c>
      <c r="S29" s="2" t="str">
        <f t="shared" si="28"/>
        <v/>
      </c>
      <c r="T29" s="2" t="str">
        <f t="shared" si="28"/>
        <v/>
      </c>
      <c r="U29" s="2" t="str">
        <f t="shared" si="28"/>
        <v/>
      </c>
      <c r="V29" s="2" t="str">
        <f t="shared" si="28"/>
        <v/>
      </c>
      <c r="W29" s="2" t="str">
        <f t="shared" si="28"/>
        <v/>
      </c>
      <c r="X29" s="2">
        <f t="shared" si="28"/>
        <v>12400</v>
      </c>
      <c r="Y29" s="2" t="str">
        <f t="shared" si="28"/>
        <v/>
      </c>
      <c r="Z29" s="2" t="str">
        <f t="shared" si="28"/>
        <v/>
      </c>
      <c r="AA29" s="2" t="str">
        <f t="shared" si="28"/>
        <v/>
      </c>
      <c r="AB29" s="2" t="str">
        <f t="shared" si="28"/>
        <v/>
      </c>
      <c r="AC29" s="2" t="str">
        <f t="shared" si="28"/>
        <v/>
      </c>
      <c r="AD29" s="2" t="str">
        <f t="shared" si="28"/>
        <v/>
      </c>
      <c r="AE29" s="2" t="str">
        <f t="shared" si="28"/>
        <v/>
      </c>
      <c r="AF29" s="2" t="str">
        <f t="shared" si="28"/>
        <v/>
      </c>
      <c r="AG29" s="2" t="str">
        <f t="shared" si="28"/>
        <v/>
      </c>
      <c r="AH29" s="2" t="str">
        <f t="shared" si="28"/>
        <v/>
      </c>
      <c r="AI29" s="2" t="str">
        <f t="shared" si="28"/>
        <v/>
      </c>
    </row>
    <row r="30" spans="2:35" ht="15" customHeight="1" x14ac:dyDescent="0.3">
      <c r="B30" t="s">
        <v>96</v>
      </c>
      <c r="C30" t="s">
        <v>273</v>
      </c>
      <c r="D30" t="s">
        <v>5</v>
      </c>
      <c r="E30" s="9" t="s">
        <v>296</v>
      </c>
      <c r="F30" t="s">
        <v>134</v>
      </c>
      <c r="G30" s="9" t="s">
        <v>322</v>
      </c>
      <c r="H30" s="3">
        <v>1</v>
      </c>
      <c r="I30" s="8">
        <f>IF(H30="","",INDEX(Systems!F$4:F$985,MATCH($F30,Systems!D$4:D$985,0),1))</f>
        <v>10000</v>
      </c>
      <c r="J30" s="9">
        <f>IF(H30="","",INDEX(Systems!E$4:E$985,MATCH($F30,Systems!D$4:D$985,0),1))</f>
        <v>15</v>
      </c>
      <c r="K30" s="9" t="s">
        <v>109</v>
      </c>
      <c r="L30" s="9">
        <v>2012</v>
      </c>
      <c r="M30" s="9">
        <v>3</v>
      </c>
      <c r="N30" s="8">
        <f t="shared" si="1"/>
        <v>10000</v>
      </c>
      <c r="O30" s="9">
        <f t="shared" si="2"/>
        <v>2027</v>
      </c>
      <c r="P30" s="2" t="str">
        <f t="shared" ref="P30:AI30" si="29">IF($B30="","",IF($O30=P$3,$N30*(1+(O$2*0.03)),IF(P$3=$O30+$J30,$N30*(1+(O$2*0.03)),IF(P$3=$O30+2*$J30,$N30*(1+(O$2*0.03)),IF(P$3=$O30+3*$J30,$N30*(1+(O$2*0.03)),IF(P$3=$O30+4*$J30,$N30*(1+(O$2*0.03)),IF(P$3=$O30+5*$J30,$N30*(1+(O$2*0.03)),"")))))))</f>
        <v/>
      </c>
      <c r="Q30" s="2" t="str">
        <f t="shared" si="29"/>
        <v/>
      </c>
      <c r="R30" s="2" t="str">
        <f t="shared" si="29"/>
        <v/>
      </c>
      <c r="S30" s="2" t="str">
        <f t="shared" si="29"/>
        <v/>
      </c>
      <c r="T30" s="2" t="str">
        <f t="shared" si="29"/>
        <v/>
      </c>
      <c r="U30" s="2" t="str">
        <f t="shared" si="29"/>
        <v/>
      </c>
      <c r="V30" s="2" t="str">
        <f t="shared" si="29"/>
        <v/>
      </c>
      <c r="W30" s="2" t="str">
        <f t="shared" si="29"/>
        <v/>
      </c>
      <c r="X30" s="2">
        <f t="shared" si="29"/>
        <v>12400</v>
      </c>
      <c r="Y30" s="2" t="str">
        <f t="shared" si="29"/>
        <v/>
      </c>
      <c r="Z30" s="2" t="str">
        <f t="shared" si="29"/>
        <v/>
      </c>
      <c r="AA30" s="2" t="str">
        <f t="shared" si="29"/>
        <v/>
      </c>
      <c r="AB30" s="2" t="str">
        <f t="shared" si="29"/>
        <v/>
      </c>
      <c r="AC30" s="2" t="str">
        <f t="shared" si="29"/>
        <v/>
      </c>
      <c r="AD30" s="2" t="str">
        <f t="shared" si="29"/>
        <v/>
      </c>
      <c r="AE30" s="2" t="str">
        <f t="shared" si="29"/>
        <v/>
      </c>
      <c r="AF30" s="2" t="str">
        <f t="shared" si="29"/>
        <v/>
      </c>
      <c r="AG30" s="2" t="str">
        <f t="shared" si="29"/>
        <v/>
      </c>
      <c r="AH30" s="2" t="str">
        <f t="shared" si="29"/>
        <v/>
      </c>
      <c r="AI30" s="2" t="str">
        <f t="shared" si="29"/>
        <v/>
      </c>
    </row>
    <row r="31" spans="2:35" ht="15" customHeight="1" x14ac:dyDescent="0.3">
      <c r="B31" t="s">
        <v>96</v>
      </c>
      <c r="C31" t="s">
        <v>273</v>
      </c>
      <c r="D31" t="s">
        <v>5</v>
      </c>
      <c r="E31" s="9" t="s">
        <v>296</v>
      </c>
      <c r="F31" t="s">
        <v>133</v>
      </c>
      <c r="G31" s="9" t="s">
        <v>323</v>
      </c>
      <c r="H31" s="3">
        <v>1</v>
      </c>
      <c r="I31" s="8">
        <f>IF(H31="","",INDEX(Systems!F$4:F$985,MATCH($F31,Systems!D$4:D$985,0),1))</f>
        <v>8750</v>
      </c>
      <c r="J31" s="9">
        <f>IF(H31="","",INDEX(Systems!E$4:E$985,MATCH($F31,Systems!D$4:D$985,0),1))</f>
        <v>15</v>
      </c>
      <c r="K31" s="9" t="s">
        <v>109</v>
      </c>
      <c r="L31" s="9">
        <v>2012</v>
      </c>
      <c r="M31" s="9">
        <v>3</v>
      </c>
      <c r="N31" s="8">
        <f t="shared" si="1"/>
        <v>8750</v>
      </c>
      <c r="O31" s="9">
        <f t="shared" si="2"/>
        <v>2027</v>
      </c>
      <c r="P31" s="2" t="str">
        <f t="shared" ref="P31:AI31" si="30">IF($B31="","",IF($O31=P$3,$N31*(1+(O$2*0.03)),IF(P$3=$O31+$J31,$N31*(1+(O$2*0.03)),IF(P$3=$O31+2*$J31,$N31*(1+(O$2*0.03)),IF(P$3=$O31+3*$J31,$N31*(1+(O$2*0.03)),IF(P$3=$O31+4*$J31,$N31*(1+(O$2*0.03)),IF(P$3=$O31+5*$J31,$N31*(1+(O$2*0.03)),"")))))))</f>
        <v/>
      </c>
      <c r="Q31" s="2" t="str">
        <f t="shared" si="30"/>
        <v/>
      </c>
      <c r="R31" s="2" t="str">
        <f t="shared" si="30"/>
        <v/>
      </c>
      <c r="S31" s="2" t="str">
        <f t="shared" si="30"/>
        <v/>
      </c>
      <c r="T31" s="2" t="str">
        <f t="shared" si="30"/>
        <v/>
      </c>
      <c r="U31" s="2" t="str">
        <f t="shared" si="30"/>
        <v/>
      </c>
      <c r="V31" s="2" t="str">
        <f t="shared" si="30"/>
        <v/>
      </c>
      <c r="W31" s="2" t="str">
        <f t="shared" si="30"/>
        <v/>
      </c>
      <c r="X31" s="2">
        <f t="shared" si="30"/>
        <v>10850</v>
      </c>
      <c r="Y31" s="2" t="str">
        <f t="shared" si="30"/>
        <v/>
      </c>
      <c r="Z31" s="2" t="str">
        <f t="shared" si="30"/>
        <v/>
      </c>
      <c r="AA31" s="2" t="str">
        <f t="shared" si="30"/>
        <v/>
      </c>
      <c r="AB31" s="2" t="str">
        <f t="shared" si="30"/>
        <v/>
      </c>
      <c r="AC31" s="2" t="str">
        <f t="shared" si="30"/>
        <v/>
      </c>
      <c r="AD31" s="2" t="str">
        <f t="shared" si="30"/>
        <v/>
      </c>
      <c r="AE31" s="2" t="str">
        <f t="shared" si="30"/>
        <v/>
      </c>
      <c r="AF31" s="2" t="str">
        <f t="shared" si="30"/>
        <v/>
      </c>
      <c r="AG31" s="2" t="str">
        <f t="shared" si="30"/>
        <v/>
      </c>
      <c r="AH31" s="2" t="str">
        <f t="shared" si="30"/>
        <v/>
      </c>
      <c r="AI31" s="2" t="str">
        <f t="shared" si="30"/>
        <v/>
      </c>
    </row>
    <row r="32" spans="2:35" ht="15" customHeight="1" x14ac:dyDescent="0.3">
      <c r="B32" t="s">
        <v>96</v>
      </c>
      <c r="C32" t="s">
        <v>273</v>
      </c>
      <c r="D32" t="s">
        <v>5</v>
      </c>
      <c r="E32" s="9" t="s">
        <v>296</v>
      </c>
      <c r="F32" t="s">
        <v>133</v>
      </c>
      <c r="G32" s="9" t="s">
        <v>324</v>
      </c>
      <c r="H32" s="3">
        <v>1</v>
      </c>
      <c r="I32" s="8">
        <f>IF(H32="","",INDEX(Systems!F$4:F$985,MATCH($F32,Systems!D$4:D$985,0),1))</f>
        <v>8750</v>
      </c>
      <c r="J32" s="9">
        <f>IF(H32="","",INDEX(Systems!E$4:E$985,MATCH($F32,Systems!D$4:D$985,0),1))</f>
        <v>15</v>
      </c>
      <c r="K32" s="9" t="s">
        <v>109</v>
      </c>
      <c r="L32" s="9">
        <v>2012</v>
      </c>
      <c r="M32" s="9">
        <v>3</v>
      </c>
      <c r="N32" s="8">
        <f t="shared" si="1"/>
        <v>8750</v>
      </c>
      <c r="O32" s="9">
        <f t="shared" si="2"/>
        <v>2027</v>
      </c>
      <c r="P32" s="2" t="str">
        <f t="shared" ref="P32:AI32" si="31">IF($B32="","",IF($O32=P$3,$N32*(1+(O$2*0.03)),IF(P$3=$O32+$J32,$N32*(1+(O$2*0.03)),IF(P$3=$O32+2*$J32,$N32*(1+(O$2*0.03)),IF(P$3=$O32+3*$J32,$N32*(1+(O$2*0.03)),IF(P$3=$O32+4*$J32,$N32*(1+(O$2*0.03)),IF(P$3=$O32+5*$J32,$N32*(1+(O$2*0.03)),"")))))))</f>
        <v/>
      </c>
      <c r="Q32" s="2" t="str">
        <f t="shared" si="31"/>
        <v/>
      </c>
      <c r="R32" s="2" t="str">
        <f t="shared" si="31"/>
        <v/>
      </c>
      <c r="S32" s="2" t="str">
        <f t="shared" si="31"/>
        <v/>
      </c>
      <c r="T32" s="2" t="str">
        <f t="shared" si="31"/>
        <v/>
      </c>
      <c r="U32" s="2" t="str">
        <f t="shared" si="31"/>
        <v/>
      </c>
      <c r="V32" s="2" t="str">
        <f t="shared" si="31"/>
        <v/>
      </c>
      <c r="W32" s="2" t="str">
        <f t="shared" si="31"/>
        <v/>
      </c>
      <c r="X32" s="2">
        <f t="shared" si="31"/>
        <v>10850</v>
      </c>
      <c r="Y32" s="2" t="str">
        <f t="shared" si="31"/>
        <v/>
      </c>
      <c r="Z32" s="2" t="str">
        <f t="shared" si="31"/>
        <v/>
      </c>
      <c r="AA32" s="2" t="str">
        <f t="shared" si="31"/>
        <v/>
      </c>
      <c r="AB32" s="2" t="str">
        <f t="shared" si="31"/>
        <v/>
      </c>
      <c r="AC32" s="2" t="str">
        <f t="shared" si="31"/>
        <v/>
      </c>
      <c r="AD32" s="2" t="str">
        <f t="shared" si="31"/>
        <v/>
      </c>
      <c r="AE32" s="2" t="str">
        <f t="shared" si="31"/>
        <v/>
      </c>
      <c r="AF32" s="2" t="str">
        <f t="shared" si="31"/>
        <v/>
      </c>
      <c r="AG32" s="2" t="str">
        <f t="shared" si="31"/>
        <v/>
      </c>
      <c r="AH32" s="2" t="str">
        <f t="shared" si="31"/>
        <v/>
      </c>
      <c r="AI32" s="2" t="str">
        <f t="shared" si="31"/>
        <v/>
      </c>
    </row>
    <row r="33" spans="2:35" ht="15" customHeight="1" x14ac:dyDescent="0.3">
      <c r="B33" t="s">
        <v>96</v>
      </c>
      <c r="C33" t="s">
        <v>273</v>
      </c>
      <c r="D33" t="s">
        <v>5</v>
      </c>
      <c r="E33" s="9" t="s">
        <v>296</v>
      </c>
      <c r="F33" t="s">
        <v>133</v>
      </c>
      <c r="G33" s="9" t="s">
        <v>325</v>
      </c>
      <c r="H33" s="3">
        <v>1</v>
      </c>
      <c r="I33" s="8">
        <f>IF(H33="","",INDEX(Systems!F$4:F$985,MATCH($F33,Systems!D$4:D$985,0),1))</f>
        <v>8750</v>
      </c>
      <c r="J33" s="9">
        <f>IF(H33="","",INDEX(Systems!E$4:E$985,MATCH($F33,Systems!D$4:D$985,0),1))</f>
        <v>15</v>
      </c>
      <c r="K33" s="9" t="s">
        <v>109</v>
      </c>
      <c r="L33" s="9">
        <v>2012</v>
      </c>
      <c r="M33" s="9">
        <v>3</v>
      </c>
      <c r="N33" s="8">
        <f t="shared" ref="N33:N38" si="32">IF(H33="","",H33*I33)</f>
        <v>8750</v>
      </c>
      <c r="O33" s="9">
        <f t="shared" ref="O33:O38" si="33">IF(M33="","",IF(IF(M33=1,$C$1,IF(M33=2,L33+(0.8*J33),IF(M33=3,L33+J33)))&lt;$C$1,$C$1,(IF(M33=1,$C$1,IF(M33=2,L33+(0.8*J33),IF(M33=3,L33+J33))))))</f>
        <v>2027</v>
      </c>
      <c r="P33" s="2" t="str">
        <f t="shared" ref="P33:AI33" si="34">IF($B33="","",IF($O33=P$3,$N33*(1+(O$2*0.03)),IF(P$3=$O33+$J33,$N33*(1+(O$2*0.03)),IF(P$3=$O33+2*$J33,$N33*(1+(O$2*0.03)),IF(P$3=$O33+3*$J33,$N33*(1+(O$2*0.03)),IF(P$3=$O33+4*$J33,$N33*(1+(O$2*0.03)),IF(P$3=$O33+5*$J33,$N33*(1+(O$2*0.03)),"")))))))</f>
        <v/>
      </c>
      <c r="Q33" s="2" t="str">
        <f t="shared" si="34"/>
        <v/>
      </c>
      <c r="R33" s="2" t="str">
        <f t="shared" si="34"/>
        <v/>
      </c>
      <c r="S33" s="2" t="str">
        <f t="shared" si="34"/>
        <v/>
      </c>
      <c r="T33" s="2" t="str">
        <f t="shared" si="34"/>
        <v/>
      </c>
      <c r="U33" s="2" t="str">
        <f t="shared" si="34"/>
        <v/>
      </c>
      <c r="V33" s="2" t="str">
        <f t="shared" si="34"/>
        <v/>
      </c>
      <c r="W33" s="2" t="str">
        <f t="shared" si="34"/>
        <v/>
      </c>
      <c r="X33" s="2">
        <f t="shared" si="34"/>
        <v>10850</v>
      </c>
      <c r="Y33" s="2" t="str">
        <f t="shared" si="34"/>
        <v/>
      </c>
      <c r="Z33" s="2" t="str">
        <f t="shared" si="34"/>
        <v/>
      </c>
      <c r="AA33" s="2" t="str">
        <f t="shared" si="34"/>
        <v/>
      </c>
      <c r="AB33" s="2" t="str">
        <f t="shared" si="34"/>
        <v/>
      </c>
      <c r="AC33" s="2" t="str">
        <f t="shared" si="34"/>
        <v/>
      </c>
      <c r="AD33" s="2" t="str">
        <f t="shared" si="34"/>
        <v/>
      </c>
      <c r="AE33" s="2" t="str">
        <f t="shared" si="34"/>
        <v/>
      </c>
      <c r="AF33" s="2" t="str">
        <f t="shared" si="34"/>
        <v/>
      </c>
      <c r="AG33" s="2" t="str">
        <f t="shared" si="34"/>
        <v/>
      </c>
      <c r="AH33" s="2" t="str">
        <f t="shared" si="34"/>
        <v/>
      </c>
      <c r="AI33" s="2" t="str">
        <f t="shared" si="34"/>
        <v/>
      </c>
    </row>
    <row r="34" spans="2:35" ht="15" customHeight="1" x14ac:dyDescent="0.3">
      <c r="B34" t="s">
        <v>96</v>
      </c>
      <c r="C34" t="s">
        <v>273</v>
      </c>
      <c r="D34" t="s">
        <v>5</v>
      </c>
      <c r="E34" s="9" t="s">
        <v>296</v>
      </c>
      <c r="F34" t="s">
        <v>133</v>
      </c>
      <c r="G34" s="9" t="s">
        <v>326</v>
      </c>
      <c r="H34" s="3">
        <v>1</v>
      </c>
      <c r="I34" s="8">
        <f>IF(H34="","",INDEX(Systems!F$4:F$985,MATCH($F34,Systems!D$4:D$985,0),1))</f>
        <v>8750</v>
      </c>
      <c r="J34" s="9">
        <f>IF(H34="","",INDEX(Systems!E$4:E$985,MATCH($F34,Systems!D$4:D$985,0),1))</f>
        <v>15</v>
      </c>
      <c r="K34" s="9" t="s">
        <v>109</v>
      </c>
      <c r="L34" s="9">
        <v>2012</v>
      </c>
      <c r="M34" s="9">
        <v>3</v>
      </c>
      <c r="N34" s="8">
        <f t="shared" si="32"/>
        <v>8750</v>
      </c>
      <c r="O34" s="9">
        <f t="shared" si="33"/>
        <v>2027</v>
      </c>
      <c r="P34" s="2" t="str">
        <f t="shared" ref="P34:AI34" si="35">IF($B34="","",IF($O34=P$3,$N34*(1+(O$2*0.03)),IF(P$3=$O34+$J34,$N34*(1+(O$2*0.03)),IF(P$3=$O34+2*$J34,$N34*(1+(O$2*0.03)),IF(P$3=$O34+3*$J34,$N34*(1+(O$2*0.03)),IF(P$3=$O34+4*$J34,$N34*(1+(O$2*0.03)),IF(P$3=$O34+5*$J34,$N34*(1+(O$2*0.03)),"")))))))</f>
        <v/>
      </c>
      <c r="Q34" s="2" t="str">
        <f t="shared" si="35"/>
        <v/>
      </c>
      <c r="R34" s="2" t="str">
        <f t="shared" si="35"/>
        <v/>
      </c>
      <c r="S34" s="2" t="str">
        <f t="shared" si="35"/>
        <v/>
      </c>
      <c r="T34" s="2" t="str">
        <f t="shared" si="35"/>
        <v/>
      </c>
      <c r="U34" s="2" t="str">
        <f t="shared" si="35"/>
        <v/>
      </c>
      <c r="V34" s="2" t="str">
        <f t="shared" si="35"/>
        <v/>
      </c>
      <c r="W34" s="2" t="str">
        <f t="shared" si="35"/>
        <v/>
      </c>
      <c r="X34" s="2">
        <f t="shared" si="35"/>
        <v>10850</v>
      </c>
      <c r="Y34" s="2" t="str">
        <f t="shared" si="35"/>
        <v/>
      </c>
      <c r="Z34" s="2" t="str">
        <f t="shared" si="35"/>
        <v/>
      </c>
      <c r="AA34" s="2" t="str">
        <f t="shared" si="35"/>
        <v/>
      </c>
      <c r="AB34" s="2" t="str">
        <f t="shared" si="35"/>
        <v/>
      </c>
      <c r="AC34" s="2" t="str">
        <f t="shared" si="35"/>
        <v/>
      </c>
      <c r="AD34" s="2" t="str">
        <f t="shared" si="35"/>
        <v/>
      </c>
      <c r="AE34" s="2" t="str">
        <f t="shared" si="35"/>
        <v/>
      </c>
      <c r="AF34" s="2" t="str">
        <f t="shared" si="35"/>
        <v/>
      </c>
      <c r="AG34" s="2" t="str">
        <f t="shared" si="35"/>
        <v/>
      </c>
      <c r="AH34" s="2" t="str">
        <f t="shared" si="35"/>
        <v/>
      </c>
      <c r="AI34" s="2" t="str">
        <f t="shared" si="35"/>
        <v/>
      </c>
    </row>
    <row r="35" spans="2:35" ht="15" customHeight="1" x14ac:dyDescent="0.3">
      <c r="B35" t="s">
        <v>96</v>
      </c>
      <c r="C35" t="s">
        <v>273</v>
      </c>
      <c r="D35" t="s">
        <v>5</v>
      </c>
      <c r="E35" s="9" t="s">
        <v>296</v>
      </c>
      <c r="F35" t="s">
        <v>133</v>
      </c>
      <c r="G35" s="9" t="s">
        <v>327</v>
      </c>
      <c r="H35" s="3">
        <v>1</v>
      </c>
      <c r="I35" s="8">
        <f>IF(H35="","",INDEX(Systems!F$4:F$985,MATCH($F35,Systems!D$4:D$985,0),1))</f>
        <v>8750</v>
      </c>
      <c r="J35" s="9">
        <f>IF(H35="","",INDEX(Systems!E$4:E$985,MATCH($F35,Systems!D$4:D$985,0),1))</f>
        <v>15</v>
      </c>
      <c r="K35" s="9" t="s">
        <v>109</v>
      </c>
      <c r="L35" s="9">
        <v>2012</v>
      </c>
      <c r="M35" s="9">
        <v>3</v>
      </c>
      <c r="N35" s="8">
        <f t="shared" si="32"/>
        <v>8750</v>
      </c>
      <c r="O35" s="9">
        <f t="shared" si="33"/>
        <v>2027</v>
      </c>
      <c r="P35" s="2" t="str">
        <f t="shared" ref="P35:AI35" si="36">IF($B35="","",IF($O35=P$3,$N35*(1+(O$2*0.03)),IF(P$3=$O35+$J35,$N35*(1+(O$2*0.03)),IF(P$3=$O35+2*$J35,$N35*(1+(O$2*0.03)),IF(P$3=$O35+3*$J35,$N35*(1+(O$2*0.03)),IF(P$3=$O35+4*$J35,$N35*(1+(O$2*0.03)),IF(P$3=$O35+5*$J35,$N35*(1+(O$2*0.03)),"")))))))</f>
        <v/>
      </c>
      <c r="Q35" s="2" t="str">
        <f t="shared" si="36"/>
        <v/>
      </c>
      <c r="R35" s="2" t="str">
        <f t="shared" si="36"/>
        <v/>
      </c>
      <c r="S35" s="2" t="str">
        <f t="shared" si="36"/>
        <v/>
      </c>
      <c r="T35" s="2" t="str">
        <f t="shared" si="36"/>
        <v/>
      </c>
      <c r="U35" s="2" t="str">
        <f t="shared" si="36"/>
        <v/>
      </c>
      <c r="V35" s="2" t="str">
        <f t="shared" si="36"/>
        <v/>
      </c>
      <c r="W35" s="2" t="str">
        <f t="shared" si="36"/>
        <v/>
      </c>
      <c r="X35" s="2">
        <f t="shared" si="36"/>
        <v>10850</v>
      </c>
      <c r="Y35" s="2" t="str">
        <f t="shared" si="36"/>
        <v/>
      </c>
      <c r="Z35" s="2" t="str">
        <f t="shared" si="36"/>
        <v/>
      </c>
      <c r="AA35" s="2" t="str">
        <f t="shared" si="36"/>
        <v/>
      </c>
      <c r="AB35" s="2" t="str">
        <f t="shared" si="36"/>
        <v/>
      </c>
      <c r="AC35" s="2" t="str">
        <f t="shared" si="36"/>
        <v/>
      </c>
      <c r="AD35" s="2" t="str">
        <f t="shared" si="36"/>
        <v/>
      </c>
      <c r="AE35" s="2" t="str">
        <f t="shared" si="36"/>
        <v/>
      </c>
      <c r="AF35" s="2" t="str">
        <f t="shared" si="36"/>
        <v/>
      </c>
      <c r="AG35" s="2" t="str">
        <f t="shared" si="36"/>
        <v/>
      </c>
      <c r="AH35" s="2" t="str">
        <f t="shared" si="36"/>
        <v/>
      </c>
      <c r="AI35" s="2" t="str">
        <f t="shared" si="36"/>
        <v/>
      </c>
    </row>
    <row r="36" spans="2:35" ht="15" customHeight="1" x14ac:dyDescent="0.3">
      <c r="B36" t="s">
        <v>96</v>
      </c>
      <c r="C36" t="s">
        <v>273</v>
      </c>
      <c r="D36" t="s">
        <v>5</v>
      </c>
      <c r="E36" s="9" t="s">
        <v>296</v>
      </c>
      <c r="F36" t="s">
        <v>133</v>
      </c>
      <c r="G36" s="9" t="s">
        <v>328</v>
      </c>
      <c r="H36" s="3">
        <v>1</v>
      </c>
      <c r="I36" s="8">
        <f>IF(H36="","",INDEX(Systems!F$4:F$985,MATCH($F36,Systems!D$4:D$985,0),1))</f>
        <v>8750</v>
      </c>
      <c r="J36" s="9">
        <f>IF(H36="","",INDEX(Systems!E$4:E$985,MATCH($F36,Systems!D$4:D$985,0),1))</f>
        <v>15</v>
      </c>
      <c r="K36" s="9" t="s">
        <v>109</v>
      </c>
      <c r="L36" s="9">
        <v>2005</v>
      </c>
      <c r="M36" s="9">
        <v>3</v>
      </c>
      <c r="N36" s="8">
        <f t="shared" si="32"/>
        <v>8750</v>
      </c>
      <c r="O36" s="9">
        <f t="shared" si="33"/>
        <v>2020</v>
      </c>
      <c r="P36" s="2" t="str">
        <f t="shared" ref="P36:AI36" si="37">IF($B36="","",IF($O36=P$3,$N36*(1+(O$2*0.03)),IF(P$3=$O36+$J36,$N36*(1+(O$2*0.03)),IF(P$3=$O36+2*$J36,$N36*(1+(O$2*0.03)),IF(P$3=$O36+3*$J36,$N36*(1+(O$2*0.03)),IF(P$3=$O36+4*$J36,$N36*(1+(O$2*0.03)),IF(P$3=$O36+5*$J36,$N36*(1+(O$2*0.03)),"")))))))</f>
        <v/>
      </c>
      <c r="Q36" s="2">
        <f t="shared" si="37"/>
        <v>9012.5</v>
      </c>
      <c r="R36" s="2" t="str">
        <f t="shared" si="37"/>
        <v/>
      </c>
      <c r="S36" s="2" t="str">
        <f t="shared" si="37"/>
        <v/>
      </c>
      <c r="T36" s="2" t="str">
        <f t="shared" si="37"/>
        <v/>
      </c>
      <c r="U36" s="2" t="str">
        <f t="shared" si="37"/>
        <v/>
      </c>
      <c r="V36" s="2" t="str">
        <f t="shared" si="37"/>
        <v/>
      </c>
      <c r="W36" s="2" t="str">
        <f t="shared" si="37"/>
        <v/>
      </c>
      <c r="X36" s="2" t="str">
        <f t="shared" si="37"/>
        <v/>
      </c>
      <c r="Y36" s="2" t="str">
        <f t="shared" si="37"/>
        <v/>
      </c>
      <c r="Z36" s="2" t="str">
        <f t="shared" si="37"/>
        <v/>
      </c>
      <c r="AA36" s="2" t="str">
        <f t="shared" si="37"/>
        <v/>
      </c>
      <c r="AB36" s="2" t="str">
        <f t="shared" si="37"/>
        <v/>
      </c>
      <c r="AC36" s="2" t="str">
        <f t="shared" si="37"/>
        <v/>
      </c>
      <c r="AD36" s="2" t="str">
        <f t="shared" si="37"/>
        <v/>
      </c>
      <c r="AE36" s="2" t="str">
        <f t="shared" si="37"/>
        <v/>
      </c>
      <c r="AF36" s="2">
        <f t="shared" si="37"/>
        <v>12950</v>
      </c>
      <c r="AG36" s="2" t="str">
        <f t="shared" si="37"/>
        <v/>
      </c>
      <c r="AH36" s="2" t="str">
        <f t="shared" si="37"/>
        <v/>
      </c>
      <c r="AI36" s="2" t="str">
        <f t="shared" si="37"/>
        <v/>
      </c>
    </row>
    <row r="37" spans="2:35" ht="15" customHeight="1" x14ac:dyDescent="0.3">
      <c r="B37" t="s">
        <v>96</v>
      </c>
      <c r="C37" t="s">
        <v>273</v>
      </c>
      <c r="D37" t="s">
        <v>5</v>
      </c>
      <c r="E37" s="9" t="s">
        <v>296</v>
      </c>
      <c r="F37" t="s">
        <v>134</v>
      </c>
      <c r="G37" s="9" t="s">
        <v>329</v>
      </c>
      <c r="H37" s="3">
        <v>1</v>
      </c>
      <c r="I37" s="8">
        <f>IF(H37="","",INDEX(Systems!F$4:F$985,MATCH($F37,Systems!D$4:D$985,0),1))</f>
        <v>10000</v>
      </c>
      <c r="J37" s="9">
        <f>IF(H37="","",INDEX(Systems!E$4:E$985,MATCH($F37,Systems!D$4:D$985,0),1))</f>
        <v>15</v>
      </c>
      <c r="K37" s="9" t="s">
        <v>109</v>
      </c>
      <c r="L37" s="9">
        <v>2012</v>
      </c>
      <c r="M37" s="9">
        <v>3</v>
      </c>
      <c r="N37" s="8">
        <f t="shared" si="32"/>
        <v>10000</v>
      </c>
      <c r="O37" s="9">
        <f t="shared" si="33"/>
        <v>2027</v>
      </c>
      <c r="P37" s="2" t="str">
        <f t="shared" ref="P37:AI37" si="38">IF($B37="","",IF($O37=P$3,$N37*(1+(O$2*0.03)),IF(P$3=$O37+$J37,$N37*(1+(O$2*0.03)),IF(P$3=$O37+2*$J37,$N37*(1+(O$2*0.03)),IF(P$3=$O37+3*$J37,$N37*(1+(O$2*0.03)),IF(P$3=$O37+4*$J37,$N37*(1+(O$2*0.03)),IF(P$3=$O37+5*$J37,$N37*(1+(O$2*0.03)),"")))))))</f>
        <v/>
      </c>
      <c r="Q37" s="2" t="str">
        <f t="shared" si="38"/>
        <v/>
      </c>
      <c r="R37" s="2" t="str">
        <f t="shared" si="38"/>
        <v/>
      </c>
      <c r="S37" s="2" t="str">
        <f t="shared" si="38"/>
        <v/>
      </c>
      <c r="T37" s="2" t="str">
        <f t="shared" si="38"/>
        <v/>
      </c>
      <c r="U37" s="2" t="str">
        <f t="shared" si="38"/>
        <v/>
      </c>
      <c r="V37" s="2" t="str">
        <f t="shared" si="38"/>
        <v/>
      </c>
      <c r="W37" s="2" t="str">
        <f t="shared" si="38"/>
        <v/>
      </c>
      <c r="X37" s="2">
        <f t="shared" si="38"/>
        <v>12400</v>
      </c>
      <c r="Y37" s="2" t="str">
        <f t="shared" si="38"/>
        <v/>
      </c>
      <c r="Z37" s="2" t="str">
        <f t="shared" si="38"/>
        <v/>
      </c>
      <c r="AA37" s="2" t="str">
        <f t="shared" si="38"/>
        <v/>
      </c>
      <c r="AB37" s="2" t="str">
        <f t="shared" si="38"/>
        <v/>
      </c>
      <c r="AC37" s="2" t="str">
        <f t="shared" si="38"/>
        <v/>
      </c>
      <c r="AD37" s="2" t="str">
        <f t="shared" si="38"/>
        <v/>
      </c>
      <c r="AE37" s="2" t="str">
        <f t="shared" si="38"/>
        <v/>
      </c>
      <c r="AF37" s="2" t="str">
        <f t="shared" si="38"/>
        <v/>
      </c>
      <c r="AG37" s="2" t="str">
        <f t="shared" si="38"/>
        <v/>
      </c>
      <c r="AH37" s="2" t="str">
        <f t="shared" si="38"/>
        <v/>
      </c>
      <c r="AI37" s="2" t="str">
        <f t="shared" si="38"/>
        <v/>
      </c>
    </row>
    <row r="38" spans="2:35" ht="15" customHeight="1" x14ac:dyDescent="0.3">
      <c r="B38" t="s">
        <v>96</v>
      </c>
      <c r="C38" t="s">
        <v>273</v>
      </c>
      <c r="D38" t="s">
        <v>5</v>
      </c>
      <c r="E38" s="9" t="s">
        <v>296</v>
      </c>
      <c r="F38" t="s">
        <v>134</v>
      </c>
      <c r="G38" s="9" t="s">
        <v>330</v>
      </c>
      <c r="H38" s="3">
        <v>1</v>
      </c>
      <c r="I38" s="8">
        <f>IF(H38="","",INDEX(Systems!F$4:F$985,MATCH($F38,Systems!D$4:D$985,0),1))</f>
        <v>10000</v>
      </c>
      <c r="J38" s="9">
        <f>IF(H38="","",INDEX(Systems!E$4:E$985,MATCH($F38,Systems!D$4:D$985,0),1))</f>
        <v>15</v>
      </c>
      <c r="K38" s="9" t="s">
        <v>109</v>
      </c>
      <c r="L38" s="9">
        <v>2012</v>
      </c>
      <c r="M38" s="9">
        <v>3</v>
      </c>
      <c r="N38" s="8">
        <f t="shared" si="32"/>
        <v>10000</v>
      </c>
      <c r="O38" s="9">
        <f t="shared" si="33"/>
        <v>2027</v>
      </c>
      <c r="P38" s="2" t="str">
        <f t="shared" ref="P38:AI38" si="39">IF($B38="","",IF($O38=P$3,$N38*(1+(O$2*0.03)),IF(P$3=$O38+$J38,$N38*(1+(O$2*0.03)),IF(P$3=$O38+2*$J38,$N38*(1+(O$2*0.03)),IF(P$3=$O38+3*$J38,$N38*(1+(O$2*0.03)),IF(P$3=$O38+4*$J38,$N38*(1+(O$2*0.03)),IF(P$3=$O38+5*$J38,$N38*(1+(O$2*0.03)),"")))))))</f>
        <v/>
      </c>
      <c r="Q38" s="2" t="str">
        <f t="shared" si="39"/>
        <v/>
      </c>
      <c r="R38" s="2" t="str">
        <f t="shared" si="39"/>
        <v/>
      </c>
      <c r="S38" s="2" t="str">
        <f t="shared" si="39"/>
        <v/>
      </c>
      <c r="T38" s="2" t="str">
        <f t="shared" si="39"/>
        <v/>
      </c>
      <c r="U38" s="2" t="str">
        <f t="shared" si="39"/>
        <v/>
      </c>
      <c r="V38" s="2" t="str">
        <f t="shared" si="39"/>
        <v/>
      </c>
      <c r="W38" s="2" t="str">
        <f t="shared" si="39"/>
        <v/>
      </c>
      <c r="X38" s="2">
        <f t="shared" si="39"/>
        <v>12400</v>
      </c>
      <c r="Y38" s="2" t="str">
        <f t="shared" si="39"/>
        <v/>
      </c>
      <c r="Z38" s="2" t="str">
        <f t="shared" si="39"/>
        <v/>
      </c>
      <c r="AA38" s="2" t="str">
        <f t="shared" si="39"/>
        <v/>
      </c>
      <c r="AB38" s="2" t="str">
        <f t="shared" si="39"/>
        <v/>
      </c>
      <c r="AC38" s="2" t="str">
        <f t="shared" si="39"/>
        <v/>
      </c>
      <c r="AD38" s="2" t="str">
        <f t="shared" si="39"/>
        <v/>
      </c>
      <c r="AE38" s="2" t="str">
        <f t="shared" si="39"/>
        <v/>
      </c>
      <c r="AF38" s="2" t="str">
        <f t="shared" si="39"/>
        <v/>
      </c>
      <c r="AG38" s="2" t="str">
        <f t="shared" si="39"/>
        <v/>
      </c>
      <c r="AH38" s="2" t="str">
        <f t="shared" si="39"/>
        <v/>
      </c>
      <c r="AI38" s="2" t="str">
        <f t="shared" si="39"/>
        <v/>
      </c>
    </row>
    <row r="39" spans="2:35" ht="15" customHeight="1" x14ac:dyDescent="0.3">
      <c r="B39" t="s">
        <v>96</v>
      </c>
      <c r="C39" t="s">
        <v>273</v>
      </c>
      <c r="D39" t="s">
        <v>5</v>
      </c>
      <c r="E39" s="9" t="s">
        <v>296</v>
      </c>
      <c r="F39" t="s">
        <v>58</v>
      </c>
      <c r="G39" s="9" t="s">
        <v>331</v>
      </c>
      <c r="H39" s="3">
        <v>1</v>
      </c>
      <c r="I39" s="8">
        <f>IF(H39="","",INDEX(Systems!F$4:F$985,MATCH($F39,Systems!D$4:D$985,0),1))</f>
        <v>12500</v>
      </c>
      <c r="J39" s="9">
        <f>IF(H39="","",INDEX(Systems!E$4:E$985,MATCH($F39,Systems!D$4:D$985,0),1))</f>
        <v>15</v>
      </c>
      <c r="K39" s="9" t="s">
        <v>109</v>
      </c>
      <c r="L39" s="9">
        <v>2012</v>
      </c>
      <c r="M39" s="9">
        <v>3</v>
      </c>
      <c r="N39" s="8">
        <f t="shared" si="1"/>
        <v>12500</v>
      </c>
      <c r="O39" s="9">
        <f t="shared" si="2"/>
        <v>2027</v>
      </c>
      <c r="P39" s="2" t="str">
        <f t="shared" ref="P39:AI39" si="40">IF($B39="","",IF($O39=P$3,$N39*(1+(O$2*0.03)),IF(P$3=$O39+$J39,$N39*(1+(O$2*0.03)),IF(P$3=$O39+2*$J39,$N39*(1+(O$2*0.03)),IF(P$3=$O39+3*$J39,$N39*(1+(O$2*0.03)),IF(P$3=$O39+4*$J39,$N39*(1+(O$2*0.03)),IF(P$3=$O39+5*$J39,$N39*(1+(O$2*0.03)),"")))))))</f>
        <v/>
      </c>
      <c r="Q39" s="2" t="str">
        <f t="shared" si="40"/>
        <v/>
      </c>
      <c r="R39" s="2" t="str">
        <f t="shared" si="40"/>
        <v/>
      </c>
      <c r="S39" s="2" t="str">
        <f t="shared" si="40"/>
        <v/>
      </c>
      <c r="T39" s="2" t="str">
        <f t="shared" si="40"/>
        <v/>
      </c>
      <c r="U39" s="2" t="str">
        <f t="shared" si="40"/>
        <v/>
      </c>
      <c r="V39" s="2" t="str">
        <f t="shared" si="40"/>
        <v/>
      </c>
      <c r="W39" s="2" t="str">
        <f t="shared" si="40"/>
        <v/>
      </c>
      <c r="X39" s="2">
        <f t="shared" si="40"/>
        <v>15500</v>
      </c>
      <c r="Y39" s="2" t="str">
        <f t="shared" si="40"/>
        <v/>
      </c>
      <c r="Z39" s="2" t="str">
        <f t="shared" si="40"/>
        <v/>
      </c>
      <c r="AA39" s="2" t="str">
        <f t="shared" si="40"/>
        <v/>
      </c>
      <c r="AB39" s="2" t="str">
        <f t="shared" si="40"/>
        <v/>
      </c>
      <c r="AC39" s="2" t="str">
        <f t="shared" si="40"/>
        <v/>
      </c>
      <c r="AD39" s="2" t="str">
        <f t="shared" si="40"/>
        <v/>
      </c>
      <c r="AE39" s="2" t="str">
        <f t="shared" si="40"/>
        <v/>
      </c>
      <c r="AF39" s="2" t="str">
        <f t="shared" si="40"/>
        <v/>
      </c>
      <c r="AG39" s="2" t="str">
        <f t="shared" si="40"/>
        <v/>
      </c>
      <c r="AH39" s="2" t="str">
        <f t="shared" si="40"/>
        <v/>
      </c>
      <c r="AI39" s="2" t="str">
        <f t="shared" si="40"/>
        <v/>
      </c>
    </row>
    <row r="40" spans="2:35" ht="15" customHeight="1" x14ac:dyDescent="0.3">
      <c r="B40" t="s">
        <v>96</v>
      </c>
      <c r="C40" t="s">
        <v>273</v>
      </c>
      <c r="D40" t="s">
        <v>7</v>
      </c>
      <c r="E40" s="9" t="s">
        <v>296</v>
      </c>
      <c r="F40" t="s">
        <v>49</v>
      </c>
      <c r="G40" s="9"/>
      <c r="H40" s="3">
        <v>8895</v>
      </c>
      <c r="I40" s="8">
        <f>IF(H40="","",INDEX(Systems!F$4:F$985,MATCH($F40,Systems!D$4:D$985,0),1))</f>
        <v>8.25</v>
      </c>
      <c r="J40" s="9">
        <f>IF(H40="","",INDEX(Systems!E$4:E$985,MATCH($F40,Systems!D$4:D$985,0),1))</f>
        <v>10</v>
      </c>
      <c r="K40" s="9" t="s">
        <v>109</v>
      </c>
      <c r="L40" s="9">
        <v>2015</v>
      </c>
      <c r="M40" s="9">
        <v>1</v>
      </c>
      <c r="N40" s="8">
        <f t="shared" ref="N40:N44" si="41">IF(H40="","",H40*I40)</f>
        <v>73383.75</v>
      </c>
      <c r="O40" s="9">
        <f t="shared" ref="O40:O44" si="42">IF(M40="","",IF(IF(M40=1,$C$1,IF(M40=2,L40+(0.8*J40),IF(M40=3,L40+J40)))&lt;$C$1,$C$1,(IF(M40=1,$C$1,IF(M40=2,L40+(0.8*J40),IF(M40=3,L40+J40))))))</f>
        <v>2019</v>
      </c>
      <c r="P40" s="2">
        <f t="shared" ref="P40:AI40" si="43">IF($B40="","",IF($O40=P$3,$N40*(1+(O$2*0.03)),IF(P$3=$O40+$J40,$N40*(1+(O$2*0.03)),IF(P$3=$O40+2*$J40,$N40*(1+(O$2*0.03)),IF(P$3=$O40+3*$J40,$N40*(1+(O$2*0.03)),IF(P$3=$O40+4*$J40,$N40*(1+(O$2*0.03)),IF(P$3=$O40+5*$J40,$N40*(1+(O$2*0.03)),"")))))))</f>
        <v>73383.75</v>
      </c>
      <c r="Q40" s="2" t="str">
        <f t="shared" si="43"/>
        <v/>
      </c>
      <c r="R40" s="2" t="str">
        <f t="shared" si="43"/>
        <v/>
      </c>
      <c r="S40" s="2" t="str">
        <f t="shared" si="43"/>
        <v/>
      </c>
      <c r="T40" s="2" t="str">
        <f t="shared" si="43"/>
        <v/>
      </c>
      <c r="U40" s="2" t="str">
        <f t="shared" si="43"/>
        <v/>
      </c>
      <c r="V40" s="2" t="str">
        <f t="shared" si="43"/>
        <v/>
      </c>
      <c r="W40" s="2" t="str">
        <f t="shared" si="43"/>
        <v/>
      </c>
      <c r="X40" s="2" t="str">
        <f t="shared" si="43"/>
        <v/>
      </c>
      <c r="Y40" s="2" t="str">
        <f t="shared" si="43"/>
        <v/>
      </c>
      <c r="Z40" s="2">
        <f t="shared" si="43"/>
        <v>95398.875</v>
      </c>
      <c r="AA40" s="2" t="str">
        <f t="shared" si="43"/>
        <v/>
      </c>
      <c r="AB40" s="2" t="str">
        <f t="shared" si="43"/>
        <v/>
      </c>
      <c r="AC40" s="2" t="str">
        <f t="shared" si="43"/>
        <v/>
      </c>
      <c r="AD40" s="2" t="str">
        <f t="shared" si="43"/>
        <v/>
      </c>
      <c r="AE40" s="2" t="str">
        <f t="shared" si="43"/>
        <v/>
      </c>
      <c r="AF40" s="2" t="str">
        <f t="shared" si="43"/>
        <v/>
      </c>
      <c r="AG40" s="2" t="str">
        <f t="shared" si="43"/>
        <v/>
      </c>
      <c r="AH40" s="2" t="str">
        <f t="shared" si="43"/>
        <v/>
      </c>
      <c r="AI40" s="2" t="str">
        <f t="shared" si="43"/>
        <v/>
      </c>
    </row>
    <row r="41" spans="2:35" ht="15" customHeight="1" x14ac:dyDescent="0.3">
      <c r="B41" t="s">
        <v>96</v>
      </c>
      <c r="C41" t="s">
        <v>273</v>
      </c>
      <c r="D41" t="s">
        <v>7</v>
      </c>
      <c r="E41" s="9" t="s">
        <v>297</v>
      </c>
      <c r="F41" t="s">
        <v>50</v>
      </c>
      <c r="G41" s="9"/>
      <c r="H41" s="3">
        <v>25359</v>
      </c>
      <c r="I41" s="8">
        <f>IF(H41="","",INDEX(Systems!F$4:F$985,MATCH($F41,Systems!D$4:D$985,0),1))</f>
        <v>7.9</v>
      </c>
      <c r="J41" s="9">
        <f>IF(H41="","",INDEX(Systems!E$4:E$985,MATCH($F41,Systems!D$4:D$985,0),1))</f>
        <v>15</v>
      </c>
      <c r="K41" s="9" t="s">
        <v>109</v>
      </c>
      <c r="L41" s="9">
        <v>1990</v>
      </c>
      <c r="M41" s="9">
        <v>2</v>
      </c>
      <c r="N41" s="8">
        <f t="shared" si="41"/>
        <v>200336.1</v>
      </c>
      <c r="O41" s="9">
        <f t="shared" si="42"/>
        <v>2019</v>
      </c>
      <c r="P41" s="2">
        <f t="shared" ref="P41:AI41" si="44">IF($B41="","",IF($O41=P$3,$N41*(1+(O$2*0.03)),IF(P$3=$O41+$J41,$N41*(1+(O$2*0.03)),IF(P$3=$O41+2*$J41,$N41*(1+(O$2*0.03)),IF(P$3=$O41+3*$J41,$N41*(1+(O$2*0.03)),IF(P$3=$O41+4*$J41,$N41*(1+(O$2*0.03)),IF(P$3=$O41+5*$J41,$N41*(1+(O$2*0.03)),"")))))))</f>
        <v>200336.1</v>
      </c>
      <c r="Q41" s="2" t="str">
        <f t="shared" si="44"/>
        <v/>
      </c>
      <c r="R41" s="2" t="str">
        <f t="shared" si="44"/>
        <v/>
      </c>
      <c r="S41" s="2" t="str">
        <f t="shared" si="44"/>
        <v/>
      </c>
      <c r="T41" s="2" t="str">
        <f t="shared" si="44"/>
        <v/>
      </c>
      <c r="U41" s="2" t="str">
        <f t="shared" si="44"/>
        <v/>
      </c>
      <c r="V41" s="2" t="str">
        <f t="shared" si="44"/>
        <v/>
      </c>
      <c r="W41" s="2" t="str">
        <f t="shared" si="44"/>
        <v/>
      </c>
      <c r="X41" s="2" t="str">
        <f t="shared" si="44"/>
        <v/>
      </c>
      <c r="Y41" s="2" t="str">
        <f t="shared" si="44"/>
        <v/>
      </c>
      <c r="Z41" s="2" t="str">
        <f t="shared" si="44"/>
        <v/>
      </c>
      <c r="AA41" s="2" t="str">
        <f t="shared" si="44"/>
        <v/>
      </c>
      <c r="AB41" s="2" t="str">
        <f t="shared" si="44"/>
        <v/>
      </c>
      <c r="AC41" s="2" t="str">
        <f t="shared" si="44"/>
        <v/>
      </c>
      <c r="AD41" s="2" t="str">
        <f t="shared" si="44"/>
        <v/>
      </c>
      <c r="AE41" s="2">
        <f t="shared" si="44"/>
        <v>290487.34499999997</v>
      </c>
      <c r="AF41" s="2" t="str">
        <f t="shared" si="44"/>
        <v/>
      </c>
      <c r="AG41" s="2" t="str">
        <f t="shared" si="44"/>
        <v/>
      </c>
      <c r="AH41" s="2" t="str">
        <f t="shared" si="44"/>
        <v/>
      </c>
      <c r="AI41" s="2" t="str">
        <f t="shared" si="44"/>
        <v/>
      </c>
    </row>
    <row r="42" spans="2:35" ht="15" customHeight="1" x14ac:dyDescent="0.3">
      <c r="B42" t="s">
        <v>96</v>
      </c>
      <c r="C42" t="s">
        <v>273</v>
      </c>
      <c r="D42" t="s">
        <v>7</v>
      </c>
      <c r="E42" s="9" t="s">
        <v>298</v>
      </c>
      <c r="F42" t="s">
        <v>50</v>
      </c>
      <c r="G42" s="9"/>
      <c r="H42" s="3">
        <v>24579</v>
      </c>
      <c r="I42" s="8">
        <f>IF(H42="","",INDEX(Systems!F$4:F$985,MATCH($F42,Systems!D$4:D$985,0),1))</f>
        <v>7.9</v>
      </c>
      <c r="J42" s="9">
        <f>IF(H42="","",INDEX(Systems!E$4:E$985,MATCH($F42,Systems!D$4:D$985,0),1))</f>
        <v>15</v>
      </c>
      <c r="K42" s="9" t="s">
        <v>109</v>
      </c>
      <c r="L42" s="9">
        <v>2014</v>
      </c>
      <c r="M42" s="9">
        <v>2</v>
      </c>
      <c r="N42" s="8">
        <f t="shared" si="41"/>
        <v>194174.1</v>
      </c>
      <c r="O42" s="9">
        <f t="shared" si="42"/>
        <v>2026</v>
      </c>
      <c r="P42" s="2" t="str">
        <f t="shared" ref="P42:AI42" si="45">IF($B42="","",IF($O42=P$3,$N42*(1+(O$2*0.03)),IF(P$3=$O42+$J42,$N42*(1+(O$2*0.03)),IF(P$3=$O42+2*$J42,$N42*(1+(O$2*0.03)),IF(P$3=$O42+3*$J42,$N42*(1+(O$2*0.03)),IF(P$3=$O42+4*$J42,$N42*(1+(O$2*0.03)),IF(P$3=$O42+5*$J42,$N42*(1+(O$2*0.03)),"")))))))</f>
        <v/>
      </c>
      <c r="Q42" s="2" t="str">
        <f t="shared" si="45"/>
        <v/>
      </c>
      <c r="R42" s="2" t="str">
        <f t="shared" si="45"/>
        <v/>
      </c>
      <c r="S42" s="2" t="str">
        <f t="shared" si="45"/>
        <v/>
      </c>
      <c r="T42" s="2" t="str">
        <f t="shared" si="45"/>
        <v/>
      </c>
      <c r="U42" s="2" t="str">
        <f t="shared" si="45"/>
        <v/>
      </c>
      <c r="V42" s="2" t="str">
        <f t="shared" si="45"/>
        <v/>
      </c>
      <c r="W42" s="2">
        <f t="shared" si="45"/>
        <v>234950.66099999999</v>
      </c>
      <c r="X42" s="2" t="str">
        <f t="shared" si="45"/>
        <v/>
      </c>
      <c r="Y42" s="2" t="str">
        <f t="shared" si="45"/>
        <v/>
      </c>
      <c r="Z42" s="2" t="str">
        <f t="shared" si="45"/>
        <v/>
      </c>
      <c r="AA42" s="2" t="str">
        <f t="shared" si="45"/>
        <v/>
      </c>
      <c r="AB42" s="2" t="str">
        <f t="shared" si="45"/>
        <v/>
      </c>
      <c r="AC42" s="2" t="str">
        <f t="shared" si="45"/>
        <v/>
      </c>
      <c r="AD42" s="2" t="str">
        <f t="shared" si="45"/>
        <v/>
      </c>
      <c r="AE42" s="2" t="str">
        <f t="shared" si="45"/>
        <v/>
      </c>
      <c r="AF42" s="2" t="str">
        <f t="shared" si="45"/>
        <v/>
      </c>
      <c r="AG42" s="2" t="str">
        <f t="shared" si="45"/>
        <v/>
      </c>
      <c r="AH42" s="2" t="str">
        <f t="shared" si="45"/>
        <v/>
      </c>
      <c r="AI42" s="2" t="str">
        <f t="shared" si="45"/>
        <v/>
      </c>
    </row>
    <row r="43" spans="2:35" ht="15" customHeight="1" x14ac:dyDescent="0.3">
      <c r="B43" t="s">
        <v>96</v>
      </c>
      <c r="C43" t="s">
        <v>273</v>
      </c>
      <c r="D43" t="s">
        <v>7</v>
      </c>
      <c r="E43" s="9" t="s">
        <v>314</v>
      </c>
      <c r="F43" t="s">
        <v>50</v>
      </c>
      <c r="G43" s="9"/>
      <c r="H43" s="3">
        <v>2652</v>
      </c>
      <c r="I43" s="8">
        <f>IF(H43="","",INDEX(Systems!F$4:F$985,MATCH($F43,Systems!D$4:D$985,0),1))</f>
        <v>7.9</v>
      </c>
      <c r="J43" s="9">
        <f>IF(H43="","",INDEX(Systems!E$4:E$985,MATCH($F43,Systems!D$4:D$985,0),1))</f>
        <v>15</v>
      </c>
      <c r="K43" s="9" t="s">
        <v>109</v>
      </c>
      <c r="L43" s="9">
        <v>2014</v>
      </c>
      <c r="M43" s="9">
        <v>2</v>
      </c>
      <c r="N43" s="8">
        <f t="shared" si="41"/>
        <v>20950.8</v>
      </c>
      <c r="O43" s="9">
        <f t="shared" si="42"/>
        <v>2026</v>
      </c>
      <c r="P43" s="2" t="str">
        <f t="shared" ref="P43:AI43" si="46">IF($B43="","",IF($O43=P$3,$N43*(1+(O$2*0.03)),IF(P$3=$O43+$J43,$N43*(1+(O$2*0.03)),IF(P$3=$O43+2*$J43,$N43*(1+(O$2*0.03)),IF(P$3=$O43+3*$J43,$N43*(1+(O$2*0.03)),IF(P$3=$O43+4*$J43,$N43*(1+(O$2*0.03)),IF(P$3=$O43+5*$J43,$N43*(1+(O$2*0.03)),"")))))))</f>
        <v/>
      </c>
      <c r="Q43" s="2" t="str">
        <f t="shared" si="46"/>
        <v/>
      </c>
      <c r="R43" s="2" t="str">
        <f t="shared" si="46"/>
        <v/>
      </c>
      <c r="S43" s="2" t="str">
        <f t="shared" si="46"/>
        <v/>
      </c>
      <c r="T43" s="2" t="str">
        <f t="shared" si="46"/>
        <v/>
      </c>
      <c r="U43" s="2" t="str">
        <f t="shared" si="46"/>
        <v/>
      </c>
      <c r="V43" s="2" t="str">
        <f t="shared" si="46"/>
        <v/>
      </c>
      <c r="W43" s="2">
        <f t="shared" si="46"/>
        <v>25350.467999999997</v>
      </c>
      <c r="X43" s="2" t="str">
        <f t="shared" si="46"/>
        <v/>
      </c>
      <c r="Y43" s="2" t="str">
        <f t="shared" si="46"/>
        <v/>
      </c>
      <c r="Z43" s="2" t="str">
        <f t="shared" si="46"/>
        <v/>
      </c>
      <c r="AA43" s="2" t="str">
        <f t="shared" si="46"/>
        <v/>
      </c>
      <c r="AB43" s="2" t="str">
        <f t="shared" si="46"/>
        <v/>
      </c>
      <c r="AC43" s="2" t="str">
        <f t="shared" si="46"/>
        <v/>
      </c>
      <c r="AD43" s="2" t="str">
        <f t="shared" si="46"/>
        <v/>
      </c>
      <c r="AE43" s="2" t="str">
        <f t="shared" si="46"/>
        <v/>
      </c>
      <c r="AF43" s="2" t="str">
        <f t="shared" si="46"/>
        <v/>
      </c>
      <c r="AG43" s="2" t="str">
        <f t="shared" si="46"/>
        <v/>
      </c>
      <c r="AH43" s="2" t="str">
        <f t="shared" si="46"/>
        <v/>
      </c>
      <c r="AI43" s="2" t="str">
        <f t="shared" si="46"/>
        <v/>
      </c>
    </row>
    <row r="44" spans="2:35" ht="15" customHeight="1" x14ac:dyDescent="0.3">
      <c r="B44" t="s">
        <v>96</v>
      </c>
      <c r="C44" t="s">
        <v>273</v>
      </c>
      <c r="D44" t="s">
        <v>8</v>
      </c>
      <c r="E44" s="9" t="s">
        <v>296</v>
      </c>
      <c r="F44" t="s">
        <v>243</v>
      </c>
      <c r="H44" s="3">
        <v>1</v>
      </c>
      <c r="I44" s="8">
        <f>IF(H44="","",INDEX(Systems!F$4:F$985,MATCH($F44,Systems!D$4:D$985,0),1))</f>
        <v>1250</v>
      </c>
      <c r="J44" s="9">
        <f>IF(H44="","",INDEX(Systems!E$4:E$985,MATCH($F44,Systems!D$4:D$985,0),1))</f>
        <v>10</v>
      </c>
      <c r="K44" s="9" t="s">
        <v>109</v>
      </c>
      <c r="L44" s="9">
        <v>1985</v>
      </c>
      <c r="M44" s="9">
        <v>3</v>
      </c>
      <c r="N44" s="8">
        <f t="shared" si="41"/>
        <v>1250</v>
      </c>
      <c r="O44" s="9">
        <f t="shared" si="42"/>
        <v>2019</v>
      </c>
      <c r="P44" s="2">
        <f t="shared" ref="P44:AI44" si="47">IF($B44="","",IF($O44=P$3,$N44*(1+(O$2*0.03)),IF(P$3=$O44+$J44,$N44*(1+(O$2*0.03)),IF(P$3=$O44+2*$J44,$N44*(1+(O$2*0.03)),IF(P$3=$O44+3*$J44,$N44*(1+(O$2*0.03)),IF(P$3=$O44+4*$J44,$N44*(1+(O$2*0.03)),IF(P$3=$O44+5*$J44,$N44*(1+(O$2*0.03)),"")))))))</f>
        <v>1250</v>
      </c>
      <c r="Q44" s="2" t="str">
        <f t="shared" si="47"/>
        <v/>
      </c>
      <c r="R44" s="2" t="str">
        <f t="shared" si="47"/>
        <v/>
      </c>
      <c r="S44" s="2" t="str">
        <f t="shared" si="47"/>
        <v/>
      </c>
      <c r="T44" s="2" t="str">
        <f t="shared" si="47"/>
        <v/>
      </c>
      <c r="U44" s="2" t="str">
        <f t="shared" si="47"/>
        <v/>
      </c>
      <c r="V44" s="2" t="str">
        <f t="shared" si="47"/>
        <v/>
      </c>
      <c r="W44" s="2" t="str">
        <f t="shared" si="47"/>
        <v/>
      </c>
      <c r="X44" s="2" t="str">
        <f t="shared" si="47"/>
        <v/>
      </c>
      <c r="Y44" s="2" t="str">
        <f t="shared" si="47"/>
        <v/>
      </c>
      <c r="Z44" s="2">
        <f t="shared" si="47"/>
        <v>1625</v>
      </c>
      <c r="AA44" s="2" t="str">
        <f t="shared" si="47"/>
        <v/>
      </c>
      <c r="AB44" s="2" t="str">
        <f t="shared" si="47"/>
        <v/>
      </c>
      <c r="AC44" s="2" t="str">
        <f t="shared" si="47"/>
        <v/>
      </c>
      <c r="AD44" s="2" t="str">
        <f t="shared" si="47"/>
        <v/>
      </c>
      <c r="AE44" s="2" t="str">
        <f t="shared" si="47"/>
        <v/>
      </c>
      <c r="AF44" s="2" t="str">
        <f t="shared" si="47"/>
        <v/>
      </c>
      <c r="AG44" s="2" t="str">
        <f t="shared" si="47"/>
        <v/>
      </c>
      <c r="AH44" s="2" t="str">
        <f t="shared" si="47"/>
        <v/>
      </c>
      <c r="AI44" s="2" t="str">
        <f t="shared" si="47"/>
        <v/>
      </c>
    </row>
    <row r="45" spans="2:35" ht="15" customHeight="1" x14ac:dyDescent="0.3">
      <c r="B45" t="s">
        <v>96</v>
      </c>
      <c r="C45" t="s">
        <v>273</v>
      </c>
      <c r="D45" t="s">
        <v>9</v>
      </c>
      <c r="E45" s="9" t="s">
        <v>296</v>
      </c>
      <c r="F45" t="s">
        <v>229</v>
      </c>
      <c r="G45" s="41" t="s">
        <v>332</v>
      </c>
      <c r="H45" s="3">
        <v>1</v>
      </c>
      <c r="I45" s="8">
        <f>IF(H45="","",INDEX(Systems!F$4:F$985,MATCH($F45,Systems!D$4:D$985,0),1))</f>
        <v>8500</v>
      </c>
      <c r="J45" s="9">
        <f>IF(H45="","",INDEX(Systems!E$4:E$985,MATCH($F45,Systems!D$4:D$985,0),1))</f>
        <v>30</v>
      </c>
      <c r="K45" s="9" t="s">
        <v>109</v>
      </c>
      <c r="L45" s="9">
        <v>1985</v>
      </c>
      <c r="M45" s="9">
        <v>3</v>
      </c>
      <c r="N45" s="8">
        <f t="shared" si="1"/>
        <v>8500</v>
      </c>
      <c r="O45" s="9">
        <f t="shared" si="2"/>
        <v>2019</v>
      </c>
      <c r="P45" s="2">
        <f t="shared" ref="P45:AI45" si="48">IF($B45="","",IF($O45=P$3,$N45*(1+(O$2*0.03)),IF(P$3=$O45+$J45,$N45*(1+(O$2*0.03)),IF(P$3=$O45+2*$J45,$N45*(1+(O$2*0.03)),IF(P$3=$O45+3*$J45,$N45*(1+(O$2*0.03)),IF(P$3=$O45+4*$J45,$N45*(1+(O$2*0.03)),IF(P$3=$O45+5*$J45,$N45*(1+(O$2*0.03)),"")))))))</f>
        <v>8500</v>
      </c>
      <c r="Q45" s="2" t="str">
        <f t="shared" si="48"/>
        <v/>
      </c>
      <c r="R45" s="2" t="str">
        <f t="shared" si="48"/>
        <v/>
      </c>
      <c r="S45" s="2" t="str">
        <f t="shared" si="48"/>
        <v/>
      </c>
      <c r="T45" s="2" t="str">
        <f t="shared" si="48"/>
        <v/>
      </c>
      <c r="U45" s="2" t="str">
        <f t="shared" si="48"/>
        <v/>
      </c>
      <c r="V45" s="2" t="str">
        <f t="shared" si="48"/>
        <v/>
      </c>
      <c r="W45" s="2" t="str">
        <f t="shared" si="48"/>
        <v/>
      </c>
      <c r="X45" s="2" t="str">
        <f t="shared" si="48"/>
        <v/>
      </c>
      <c r="Y45" s="2" t="str">
        <f t="shared" si="48"/>
        <v/>
      </c>
      <c r="Z45" s="2" t="str">
        <f t="shared" si="48"/>
        <v/>
      </c>
      <c r="AA45" s="2" t="str">
        <f t="shared" si="48"/>
        <v/>
      </c>
      <c r="AB45" s="2" t="str">
        <f t="shared" si="48"/>
        <v/>
      </c>
      <c r="AC45" s="2" t="str">
        <f t="shared" si="48"/>
        <v/>
      </c>
      <c r="AD45" s="2" t="str">
        <f t="shared" si="48"/>
        <v/>
      </c>
      <c r="AE45" s="2" t="str">
        <f t="shared" si="48"/>
        <v/>
      </c>
      <c r="AF45" s="2" t="str">
        <f t="shared" si="48"/>
        <v/>
      </c>
      <c r="AG45" s="2" t="str">
        <f t="shared" si="48"/>
        <v/>
      </c>
      <c r="AH45" s="2" t="str">
        <f t="shared" si="48"/>
        <v/>
      </c>
      <c r="AI45" s="2" t="str">
        <f t="shared" si="48"/>
        <v/>
      </c>
    </row>
    <row r="46" spans="2:35" ht="15" customHeight="1" x14ac:dyDescent="0.3">
      <c r="B46" t="s">
        <v>96</v>
      </c>
      <c r="C46" t="s">
        <v>273</v>
      </c>
      <c r="D46" t="s">
        <v>9</v>
      </c>
      <c r="E46" s="9" t="s">
        <v>296</v>
      </c>
      <c r="F46" t="s">
        <v>229</v>
      </c>
      <c r="G46" s="41" t="s">
        <v>333</v>
      </c>
      <c r="H46" s="3">
        <v>1</v>
      </c>
      <c r="I46" s="8">
        <f>IF(H46="","",INDEX(Systems!F$4:F$985,MATCH($F46,Systems!D$4:D$985,0),1))</f>
        <v>8500</v>
      </c>
      <c r="J46" s="9">
        <f>IF(H46="","",INDEX(Systems!E$4:E$985,MATCH($F46,Systems!D$4:D$985,0),1))</f>
        <v>30</v>
      </c>
      <c r="K46" s="9" t="s">
        <v>109</v>
      </c>
      <c r="L46" s="9">
        <v>1985</v>
      </c>
      <c r="M46" s="9">
        <v>3</v>
      </c>
      <c r="N46" s="8">
        <f t="shared" ref="N46:N50" si="49">IF(H46="","",H46*I46)</f>
        <v>8500</v>
      </c>
      <c r="O46" s="9">
        <f t="shared" ref="O46:O50" si="50">IF(M46="","",IF(IF(M46=1,$C$1,IF(M46=2,L46+(0.8*J46),IF(M46=3,L46+J46)))&lt;$C$1,$C$1,(IF(M46=1,$C$1,IF(M46=2,L46+(0.8*J46),IF(M46=3,L46+J46))))))</f>
        <v>2019</v>
      </c>
      <c r="P46" s="2">
        <f t="shared" ref="P46:AI46" si="51">IF($B46="","",IF($O46=P$3,$N46*(1+(O$2*0.03)),IF(P$3=$O46+$J46,$N46*(1+(O$2*0.03)),IF(P$3=$O46+2*$J46,$N46*(1+(O$2*0.03)),IF(P$3=$O46+3*$J46,$N46*(1+(O$2*0.03)),IF(P$3=$O46+4*$J46,$N46*(1+(O$2*0.03)),IF(P$3=$O46+5*$J46,$N46*(1+(O$2*0.03)),"")))))))</f>
        <v>8500</v>
      </c>
      <c r="Q46" s="2" t="str">
        <f t="shared" si="51"/>
        <v/>
      </c>
      <c r="R46" s="2" t="str">
        <f t="shared" si="51"/>
        <v/>
      </c>
      <c r="S46" s="2" t="str">
        <f t="shared" si="51"/>
        <v/>
      </c>
      <c r="T46" s="2" t="str">
        <f t="shared" si="51"/>
        <v/>
      </c>
      <c r="U46" s="2" t="str">
        <f t="shared" si="51"/>
        <v/>
      </c>
      <c r="V46" s="2" t="str">
        <f t="shared" si="51"/>
        <v/>
      </c>
      <c r="W46" s="2" t="str">
        <f t="shared" si="51"/>
        <v/>
      </c>
      <c r="X46" s="2" t="str">
        <f t="shared" si="51"/>
        <v/>
      </c>
      <c r="Y46" s="2" t="str">
        <f t="shared" si="51"/>
        <v/>
      </c>
      <c r="Z46" s="2" t="str">
        <f t="shared" si="51"/>
        <v/>
      </c>
      <c r="AA46" s="2" t="str">
        <f t="shared" si="51"/>
        <v/>
      </c>
      <c r="AB46" s="2" t="str">
        <f t="shared" si="51"/>
        <v/>
      </c>
      <c r="AC46" s="2" t="str">
        <f t="shared" si="51"/>
        <v/>
      </c>
      <c r="AD46" s="2" t="str">
        <f t="shared" si="51"/>
        <v/>
      </c>
      <c r="AE46" s="2" t="str">
        <f t="shared" si="51"/>
        <v/>
      </c>
      <c r="AF46" s="2" t="str">
        <f t="shared" si="51"/>
        <v/>
      </c>
      <c r="AG46" s="2" t="str">
        <f t="shared" si="51"/>
        <v/>
      </c>
      <c r="AH46" s="2" t="str">
        <f t="shared" si="51"/>
        <v/>
      </c>
      <c r="AI46" s="2" t="str">
        <f t="shared" si="51"/>
        <v/>
      </c>
    </row>
    <row r="47" spans="2:35" ht="15" customHeight="1" x14ac:dyDescent="0.3">
      <c r="B47" t="s">
        <v>96</v>
      </c>
      <c r="C47" t="s">
        <v>273</v>
      </c>
      <c r="D47" t="s">
        <v>9</v>
      </c>
      <c r="E47" s="9" t="s">
        <v>296</v>
      </c>
      <c r="F47" t="s">
        <v>229</v>
      </c>
      <c r="G47" s="41" t="s">
        <v>334</v>
      </c>
      <c r="H47" s="3">
        <v>1</v>
      </c>
      <c r="I47" s="8">
        <f>IF(H47="","",INDEX(Systems!F$4:F$985,MATCH($F47,Systems!D$4:D$985,0),1))</f>
        <v>8500</v>
      </c>
      <c r="J47" s="9">
        <f>IF(H47="","",INDEX(Systems!E$4:E$985,MATCH($F47,Systems!D$4:D$985,0),1))</f>
        <v>30</v>
      </c>
      <c r="K47" s="9" t="s">
        <v>109</v>
      </c>
      <c r="L47" s="9">
        <v>1985</v>
      </c>
      <c r="M47" s="9">
        <v>3</v>
      </c>
      <c r="N47" s="8">
        <f t="shared" si="49"/>
        <v>8500</v>
      </c>
      <c r="O47" s="9">
        <f t="shared" si="50"/>
        <v>2019</v>
      </c>
      <c r="P47" s="2">
        <f t="shared" ref="P47:AI47" si="52">IF($B47="","",IF($O47=P$3,$N47*(1+(O$2*0.03)),IF(P$3=$O47+$J47,$N47*(1+(O$2*0.03)),IF(P$3=$O47+2*$J47,$N47*(1+(O$2*0.03)),IF(P$3=$O47+3*$J47,$N47*(1+(O$2*0.03)),IF(P$3=$O47+4*$J47,$N47*(1+(O$2*0.03)),IF(P$3=$O47+5*$J47,$N47*(1+(O$2*0.03)),"")))))))</f>
        <v>8500</v>
      </c>
      <c r="Q47" s="2" t="str">
        <f t="shared" si="52"/>
        <v/>
      </c>
      <c r="R47" s="2" t="str">
        <f t="shared" si="52"/>
        <v/>
      </c>
      <c r="S47" s="2" t="str">
        <f t="shared" si="52"/>
        <v/>
      </c>
      <c r="T47" s="2" t="str">
        <f t="shared" si="52"/>
        <v/>
      </c>
      <c r="U47" s="2" t="str">
        <f t="shared" si="52"/>
        <v/>
      </c>
      <c r="V47" s="2" t="str">
        <f t="shared" si="52"/>
        <v/>
      </c>
      <c r="W47" s="2" t="str">
        <f t="shared" si="52"/>
        <v/>
      </c>
      <c r="X47" s="2" t="str">
        <f t="shared" si="52"/>
        <v/>
      </c>
      <c r="Y47" s="2" t="str">
        <f t="shared" si="52"/>
        <v/>
      </c>
      <c r="Z47" s="2" t="str">
        <f t="shared" si="52"/>
        <v/>
      </c>
      <c r="AA47" s="2" t="str">
        <f t="shared" si="52"/>
        <v/>
      </c>
      <c r="AB47" s="2" t="str">
        <f t="shared" si="52"/>
        <v/>
      </c>
      <c r="AC47" s="2" t="str">
        <f t="shared" si="52"/>
        <v/>
      </c>
      <c r="AD47" s="2" t="str">
        <f t="shared" si="52"/>
        <v/>
      </c>
      <c r="AE47" s="2" t="str">
        <f t="shared" si="52"/>
        <v/>
      </c>
      <c r="AF47" s="2" t="str">
        <f t="shared" si="52"/>
        <v/>
      </c>
      <c r="AG47" s="2" t="str">
        <f t="shared" si="52"/>
        <v/>
      </c>
      <c r="AH47" s="2" t="str">
        <f t="shared" si="52"/>
        <v/>
      </c>
      <c r="AI47" s="2" t="str">
        <f t="shared" si="52"/>
        <v/>
      </c>
    </row>
    <row r="48" spans="2:35" ht="15" customHeight="1" x14ac:dyDescent="0.3">
      <c r="B48" t="s">
        <v>96</v>
      </c>
      <c r="C48" t="s">
        <v>273</v>
      </c>
      <c r="D48" t="s">
        <v>9</v>
      </c>
      <c r="E48" s="9" t="s">
        <v>296</v>
      </c>
      <c r="F48" t="s">
        <v>126</v>
      </c>
      <c r="G48" s="41" t="s">
        <v>335</v>
      </c>
      <c r="H48" s="3">
        <v>1</v>
      </c>
      <c r="I48" s="8">
        <f>IF(H48="","",INDEX(Systems!F$4:F$985,MATCH($F48,Systems!D$4:D$985,0),1))</f>
        <v>13500</v>
      </c>
      <c r="J48" s="9">
        <f>IF(H48="","",INDEX(Systems!E$4:E$985,MATCH($F48,Systems!D$4:D$985,0),1))</f>
        <v>30</v>
      </c>
      <c r="K48" s="9" t="s">
        <v>109</v>
      </c>
      <c r="L48" s="9">
        <v>1985</v>
      </c>
      <c r="M48" s="9">
        <v>3</v>
      </c>
      <c r="N48" s="8">
        <f t="shared" si="49"/>
        <v>13500</v>
      </c>
      <c r="O48" s="9">
        <f t="shared" si="50"/>
        <v>2019</v>
      </c>
      <c r="P48" s="2">
        <f t="shared" ref="P48:AI48" si="53">IF($B48="","",IF($O48=P$3,$N48*(1+(O$2*0.03)),IF(P$3=$O48+$J48,$N48*(1+(O$2*0.03)),IF(P$3=$O48+2*$J48,$N48*(1+(O$2*0.03)),IF(P$3=$O48+3*$J48,$N48*(1+(O$2*0.03)),IF(P$3=$O48+4*$J48,$N48*(1+(O$2*0.03)),IF(P$3=$O48+5*$J48,$N48*(1+(O$2*0.03)),"")))))))</f>
        <v>13500</v>
      </c>
      <c r="Q48" s="2" t="str">
        <f t="shared" si="53"/>
        <v/>
      </c>
      <c r="R48" s="2" t="str">
        <f t="shared" si="53"/>
        <v/>
      </c>
      <c r="S48" s="2" t="str">
        <f t="shared" si="53"/>
        <v/>
      </c>
      <c r="T48" s="2" t="str">
        <f t="shared" si="53"/>
        <v/>
      </c>
      <c r="U48" s="2" t="str">
        <f t="shared" si="53"/>
        <v/>
      </c>
      <c r="V48" s="2" t="str">
        <f t="shared" si="53"/>
        <v/>
      </c>
      <c r="W48" s="2" t="str">
        <f t="shared" si="53"/>
        <v/>
      </c>
      <c r="X48" s="2" t="str">
        <f t="shared" si="53"/>
        <v/>
      </c>
      <c r="Y48" s="2" t="str">
        <f t="shared" si="53"/>
        <v/>
      </c>
      <c r="Z48" s="2" t="str">
        <f t="shared" si="53"/>
        <v/>
      </c>
      <c r="AA48" s="2" t="str">
        <f t="shared" si="53"/>
        <v/>
      </c>
      <c r="AB48" s="2" t="str">
        <f t="shared" si="53"/>
        <v/>
      </c>
      <c r="AC48" s="2" t="str">
        <f t="shared" si="53"/>
        <v/>
      </c>
      <c r="AD48" s="2" t="str">
        <f t="shared" si="53"/>
        <v/>
      </c>
      <c r="AE48" s="2" t="str">
        <f t="shared" si="53"/>
        <v/>
      </c>
      <c r="AF48" s="2" t="str">
        <f t="shared" si="53"/>
        <v/>
      </c>
      <c r="AG48" s="2" t="str">
        <f t="shared" si="53"/>
        <v/>
      </c>
      <c r="AH48" s="2" t="str">
        <f t="shared" si="53"/>
        <v/>
      </c>
      <c r="AI48" s="2" t="str">
        <f t="shared" si="53"/>
        <v/>
      </c>
    </row>
    <row r="49" spans="2:35" ht="15" customHeight="1" x14ac:dyDescent="0.3">
      <c r="B49" t="s">
        <v>96</v>
      </c>
      <c r="C49" t="s">
        <v>273</v>
      </c>
      <c r="D49" t="s">
        <v>8</v>
      </c>
      <c r="E49" s="9" t="s">
        <v>296</v>
      </c>
      <c r="F49" t="s">
        <v>145</v>
      </c>
      <c r="H49" s="3">
        <v>11395</v>
      </c>
      <c r="I49" s="8">
        <f>IF(H49="","",INDEX(Systems!F$4:F$985,MATCH($F49,Systems!D$4:D$985,0),1))</f>
        <v>18</v>
      </c>
      <c r="J49" s="9">
        <f>IF(H49="","",INDEX(Systems!E$4:E$985,MATCH($F49,Systems!D$4:D$985,0),1))</f>
        <v>30</v>
      </c>
      <c r="K49" s="9" t="s">
        <v>109</v>
      </c>
      <c r="L49" s="9">
        <v>1985</v>
      </c>
      <c r="M49" s="9">
        <v>2</v>
      </c>
      <c r="N49" s="8">
        <f t="shared" si="49"/>
        <v>205110</v>
      </c>
      <c r="O49" s="9">
        <f t="shared" si="50"/>
        <v>2019</v>
      </c>
      <c r="P49" s="2">
        <f t="shared" ref="P49:AI49" si="54">IF($B49="","",IF($O49=P$3,$N49*(1+(O$2*0.03)),IF(P$3=$O49+$J49,$N49*(1+(O$2*0.03)),IF(P$3=$O49+2*$J49,$N49*(1+(O$2*0.03)),IF(P$3=$O49+3*$J49,$N49*(1+(O$2*0.03)),IF(P$3=$O49+4*$J49,$N49*(1+(O$2*0.03)),IF(P$3=$O49+5*$J49,$N49*(1+(O$2*0.03)),"")))))))</f>
        <v>205110</v>
      </c>
      <c r="Q49" s="2" t="str">
        <f t="shared" si="54"/>
        <v/>
      </c>
      <c r="R49" s="2" t="str">
        <f t="shared" si="54"/>
        <v/>
      </c>
      <c r="S49" s="2" t="str">
        <f t="shared" si="54"/>
        <v/>
      </c>
      <c r="T49" s="2" t="str">
        <f t="shared" si="54"/>
        <v/>
      </c>
      <c r="U49" s="2" t="str">
        <f t="shared" si="54"/>
        <v/>
      </c>
      <c r="V49" s="2" t="str">
        <f t="shared" si="54"/>
        <v/>
      </c>
      <c r="W49" s="2" t="str">
        <f t="shared" si="54"/>
        <v/>
      </c>
      <c r="X49" s="2" t="str">
        <f t="shared" si="54"/>
        <v/>
      </c>
      <c r="Y49" s="2" t="str">
        <f t="shared" si="54"/>
        <v/>
      </c>
      <c r="Z49" s="2" t="str">
        <f t="shared" si="54"/>
        <v/>
      </c>
      <c r="AA49" s="2" t="str">
        <f t="shared" si="54"/>
        <v/>
      </c>
      <c r="AB49" s="2" t="str">
        <f t="shared" si="54"/>
        <v/>
      </c>
      <c r="AC49" s="2" t="str">
        <f t="shared" si="54"/>
        <v/>
      </c>
      <c r="AD49" s="2" t="str">
        <f t="shared" si="54"/>
        <v/>
      </c>
      <c r="AE49" s="2" t="str">
        <f t="shared" si="54"/>
        <v/>
      </c>
      <c r="AF49" s="2" t="str">
        <f t="shared" si="54"/>
        <v/>
      </c>
      <c r="AG49" s="2" t="str">
        <f t="shared" si="54"/>
        <v/>
      </c>
      <c r="AH49" s="2" t="str">
        <f t="shared" si="54"/>
        <v/>
      </c>
      <c r="AI49" s="2" t="str">
        <f t="shared" si="54"/>
        <v/>
      </c>
    </row>
    <row r="50" spans="2:35" ht="15" customHeight="1" x14ac:dyDescent="0.3">
      <c r="B50" t="s">
        <v>96</v>
      </c>
      <c r="C50" t="s">
        <v>273</v>
      </c>
      <c r="D50" t="s">
        <v>131</v>
      </c>
      <c r="E50" s="9" t="s">
        <v>296</v>
      </c>
      <c r="F50" t="s">
        <v>38</v>
      </c>
      <c r="G50" s="9"/>
      <c r="H50" s="3">
        <v>1</v>
      </c>
      <c r="I50" s="8">
        <f>IF(H50="","",INDEX(Systems!F$4:F$985,MATCH($F50,Systems!D$4:D$985,0),1))</f>
        <v>20000</v>
      </c>
      <c r="J50" s="9">
        <f>IF(H50="","",INDEX(Systems!E$4:E$985,MATCH($F50,Systems!D$4:D$985,0),1))</f>
        <v>15</v>
      </c>
      <c r="K50" s="9" t="s">
        <v>109</v>
      </c>
      <c r="L50" s="9">
        <v>2000</v>
      </c>
      <c r="M50" s="9">
        <v>3</v>
      </c>
      <c r="N50" s="8">
        <f t="shared" si="49"/>
        <v>20000</v>
      </c>
      <c r="O50" s="9">
        <f t="shared" si="50"/>
        <v>2019</v>
      </c>
      <c r="P50" s="2">
        <f t="shared" ref="P50:AI50" si="55">IF($B50="","",IF($O50=P$3,$N50*(1+(O$2*0.03)),IF(P$3=$O50+$J50,$N50*(1+(O$2*0.03)),IF(P$3=$O50+2*$J50,$N50*(1+(O$2*0.03)),IF(P$3=$O50+3*$J50,$N50*(1+(O$2*0.03)),IF(P$3=$O50+4*$J50,$N50*(1+(O$2*0.03)),IF(P$3=$O50+5*$J50,$N50*(1+(O$2*0.03)),"")))))))</f>
        <v>20000</v>
      </c>
      <c r="Q50" s="2" t="str">
        <f t="shared" si="55"/>
        <v/>
      </c>
      <c r="R50" s="2" t="str">
        <f t="shared" si="55"/>
        <v/>
      </c>
      <c r="S50" s="2" t="str">
        <f t="shared" si="55"/>
        <v/>
      </c>
      <c r="T50" s="2" t="str">
        <f t="shared" si="55"/>
        <v/>
      </c>
      <c r="U50" s="2" t="str">
        <f t="shared" si="55"/>
        <v/>
      </c>
      <c r="V50" s="2" t="str">
        <f t="shared" si="55"/>
        <v/>
      </c>
      <c r="W50" s="2" t="str">
        <f t="shared" si="55"/>
        <v/>
      </c>
      <c r="X50" s="2" t="str">
        <f t="shared" si="55"/>
        <v/>
      </c>
      <c r="Y50" s="2" t="str">
        <f t="shared" si="55"/>
        <v/>
      </c>
      <c r="Z50" s="2" t="str">
        <f t="shared" si="55"/>
        <v/>
      </c>
      <c r="AA50" s="2" t="str">
        <f t="shared" si="55"/>
        <v/>
      </c>
      <c r="AB50" s="2" t="str">
        <f t="shared" si="55"/>
        <v/>
      </c>
      <c r="AC50" s="2" t="str">
        <f t="shared" si="55"/>
        <v/>
      </c>
      <c r="AD50" s="2" t="str">
        <f t="shared" si="55"/>
        <v/>
      </c>
      <c r="AE50" s="2">
        <f t="shared" si="55"/>
        <v>29000</v>
      </c>
      <c r="AF50" s="2" t="str">
        <f t="shared" si="55"/>
        <v/>
      </c>
      <c r="AG50" s="2" t="str">
        <f t="shared" si="55"/>
        <v/>
      </c>
      <c r="AH50" s="2" t="str">
        <f t="shared" si="55"/>
        <v/>
      </c>
      <c r="AI50" s="2" t="str">
        <f t="shared" si="55"/>
        <v/>
      </c>
    </row>
    <row r="51" spans="2:35" ht="15" customHeight="1" x14ac:dyDescent="0.3">
      <c r="B51" t="s">
        <v>96</v>
      </c>
      <c r="C51" t="s">
        <v>273</v>
      </c>
      <c r="D51" t="s">
        <v>131</v>
      </c>
      <c r="E51" s="9" t="s">
        <v>296</v>
      </c>
      <c r="F51" t="s">
        <v>146</v>
      </c>
      <c r="G51" s="9"/>
      <c r="H51" s="3">
        <v>1</v>
      </c>
      <c r="I51" s="8">
        <f>IF(H51="","",INDEX(Systems!F$4:F$985,MATCH($F51,Systems!D$4:D$985,0),1))</f>
        <v>40000</v>
      </c>
      <c r="J51" s="9">
        <f>IF(H51="","",INDEX(Systems!E$4:E$985,MATCH($F51,Systems!D$4:D$985,0),1))</f>
        <v>20</v>
      </c>
      <c r="K51" s="9" t="s">
        <v>109</v>
      </c>
      <c r="L51" s="9">
        <v>2000</v>
      </c>
      <c r="M51" s="9">
        <v>3</v>
      </c>
      <c r="N51" s="8">
        <f t="shared" si="1"/>
        <v>40000</v>
      </c>
      <c r="O51" s="9">
        <f t="shared" si="2"/>
        <v>2020</v>
      </c>
      <c r="P51" s="2" t="str">
        <f t="shared" ref="P51:AI51" si="56">IF($B51="","",IF($O51=P$3,$N51*(1+(O$2*0.03)),IF(P$3=$O51+$J51,$N51*(1+(O$2*0.03)),IF(P$3=$O51+2*$J51,$N51*(1+(O$2*0.03)),IF(P$3=$O51+3*$J51,$N51*(1+(O$2*0.03)),IF(P$3=$O51+4*$J51,$N51*(1+(O$2*0.03)),IF(P$3=$O51+5*$J51,$N51*(1+(O$2*0.03)),"")))))))</f>
        <v/>
      </c>
      <c r="Q51" s="2">
        <f t="shared" si="56"/>
        <v>41200</v>
      </c>
      <c r="R51" s="2" t="str">
        <f t="shared" si="56"/>
        <v/>
      </c>
      <c r="S51" s="2" t="str">
        <f t="shared" si="56"/>
        <v/>
      </c>
      <c r="T51" s="2" t="str">
        <f t="shared" si="56"/>
        <v/>
      </c>
      <c r="U51" s="2" t="str">
        <f t="shared" si="56"/>
        <v/>
      </c>
      <c r="V51" s="2" t="str">
        <f t="shared" si="56"/>
        <v/>
      </c>
      <c r="W51" s="2" t="str">
        <f t="shared" si="56"/>
        <v/>
      </c>
      <c r="X51" s="2" t="str">
        <f t="shared" si="56"/>
        <v/>
      </c>
      <c r="Y51" s="2" t="str">
        <f t="shared" si="56"/>
        <v/>
      </c>
      <c r="Z51" s="2" t="str">
        <f t="shared" si="56"/>
        <v/>
      </c>
      <c r="AA51" s="2" t="str">
        <f t="shared" si="56"/>
        <v/>
      </c>
      <c r="AB51" s="2" t="str">
        <f t="shared" si="56"/>
        <v/>
      </c>
      <c r="AC51" s="2" t="str">
        <f t="shared" si="56"/>
        <v/>
      </c>
      <c r="AD51" s="2" t="str">
        <f t="shared" si="56"/>
        <v/>
      </c>
      <c r="AE51" s="2" t="str">
        <f t="shared" si="56"/>
        <v/>
      </c>
      <c r="AF51" s="2" t="str">
        <f t="shared" si="56"/>
        <v/>
      </c>
      <c r="AG51" s="2" t="str">
        <f t="shared" si="56"/>
        <v/>
      </c>
      <c r="AH51" s="2" t="str">
        <f t="shared" si="56"/>
        <v/>
      </c>
      <c r="AI51" s="2" t="str">
        <f t="shared" si="56"/>
        <v/>
      </c>
    </row>
    <row r="52" spans="2:35" ht="15" customHeight="1" x14ac:dyDescent="0.3">
      <c r="B52" t="s">
        <v>96</v>
      </c>
      <c r="C52" t="s">
        <v>273</v>
      </c>
      <c r="D52" t="s">
        <v>3</v>
      </c>
      <c r="E52" s="9" t="s">
        <v>297</v>
      </c>
      <c r="F52" t="s">
        <v>20</v>
      </c>
      <c r="G52" s="9" t="s">
        <v>342</v>
      </c>
      <c r="H52" s="3">
        <v>2442</v>
      </c>
      <c r="I52" s="8">
        <f>IF(H52="","",INDEX(Systems!F$4:F$985,MATCH($F52,Systems!D$4:D$985,0),1))</f>
        <v>18</v>
      </c>
      <c r="J52" s="9">
        <f>IF(H52="","",INDEX(Systems!E$4:E$985,MATCH($F52,Systems!D$4:D$985,0),1))</f>
        <v>30</v>
      </c>
      <c r="K52" s="9" t="s">
        <v>109</v>
      </c>
      <c r="L52" s="9">
        <v>1976</v>
      </c>
      <c r="M52" s="9">
        <v>1</v>
      </c>
      <c r="N52" s="8">
        <f t="shared" ref="N52:N56" si="57">IF(H52="","",H52*I52)</f>
        <v>43956</v>
      </c>
      <c r="O52" s="9">
        <f t="shared" ref="O52:O56" si="58">IF(M52="","",IF(IF(M52=1,$C$1,IF(M52=2,L52+(0.8*J52),IF(M52=3,L52+J52)))&lt;$C$1,$C$1,(IF(M52=1,$C$1,IF(M52=2,L52+(0.8*J52),IF(M52=3,L52+J52))))))</f>
        <v>2019</v>
      </c>
      <c r="P52" s="2">
        <f t="shared" ref="P52:AI52" si="59">IF($B52="","",IF($O52=P$3,$N52*(1+(O$2*0.03)),IF(P$3=$O52+$J52,$N52*(1+(O$2*0.03)),IF(P$3=$O52+2*$J52,$N52*(1+(O$2*0.03)),IF(P$3=$O52+3*$J52,$N52*(1+(O$2*0.03)),IF(P$3=$O52+4*$J52,$N52*(1+(O$2*0.03)),IF(P$3=$O52+5*$J52,$N52*(1+(O$2*0.03)),"")))))))</f>
        <v>43956</v>
      </c>
      <c r="Q52" s="2" t="str">
        <f t="shared" si="59"/>
        <v/>
      </c>
      <c r="R52" s="2" t="str">
        <f t="shared" si="59"/>
        <v/>
      </c>
      <c r="S52" s="2" t="str">
        <f t="shared" si="59"/>
        <v/>
      </c>
      <c r="T52" s="2" t="str">
        <f t="shared" si="59"/>
        <v/>
      </c>
      <c r="U52" s="2" t="str">
        <f t="shared" si="59"/>
        <v/>
      </c>
      <c r="V52" s="2" t="str">
        <f t="shared" si="59"/>
        <v/>
      </c>
      <c r="W52" s="2" t="str">
        <f t="shared" si="59"/>
        <v/>
      </c>
      <c r="X52" s="2" t="str">
        <f t="shared" si="59"/>
        <v/>
      </c>
      <c r="Y52" s="2" t="str">
        <f t="shared" si="59"/>
        <v/>
      </c>
      <c r="Z52" s="2" t="str">
        <f t="shared" si="59"/>
        <v/>
      </c>
      <c r="AA52" s="2" t="str">
        <f t="shared" si="59"/>
        <v/>
      </c>
      <c r="AB52" s="2" t="str">
        <f t="shared" si="59"/>
        <v/>
      </c>
      <c r="AC52" s="2" t="str">
        <f t="shared" si="59"/>
        <v/>
      </c>
      <c r="AD52" s="2" t="str">
        <f t="shared" si="59"/>
        <v/>
      </c>
      <c r="AE52" s="2" t="str">
        <f t="shared" si="59"/>
        <v/>
      </c>
      <c r="AF52" s="2" t="str">
        <f t="shared" si="59"/>
        <v/>
      </c>
      <c r="AG52" s="2" t="str">
        <f t="shared" si="59"/>
        <v/>
      </c>
      <c r="AH52" s="2" t="str">
        <f t="shared" si="59"/>
        <v/>
      </c>
      <c r="AI52" s="2" t="str">
        <f t="shared" si="59"/>
        <v/>
      </c>
    </row>
    <row r="53" spans="2:35" ht="15" customHeight="1" x14ac:dyDescent="0.3">
      <c r="B53" t="s">
        <v>96</v>
      </c>
      <c r="C53" t="s">
        <v>273</v>
      </c>
      <c r="D53" t="s">
        <v>3</v>
      </c>
      <c r="E53" s="9" t="s">
        <v>297</v>
      </c>
      <c r="F53" t="s">
        <v>29</v>
      </c>
      <c r="G53" s="9" t="s">
        <v>338</v>
      </c>
      <c r="H53" s="3">
        <v>2670</v>
      </c>
      <c r="I53" s="8">
        <f>IF(H53="","",INDEX(Systems!F$4:F$985,MATCH($F53,Systems!D$4:D$985,0),1))</f>
        <v>9.5</v>
      </c>
      <c r="J53" s="9">
        <f>IF(H53="","",INDEX(Systems!E$4:E$985,MATCH($F53,Systems!D$4:D$985,0),1))</f>
        <v>15</v>
      </c>
      <c r="K53" s="9" t="s">
        <v>109</v>
      </c>
      <c r="L53" s="9">
        <v>2004</v>
      </c>
      <c r="M53" s="9">
        <v>1</v>
      </c>
      <c r="N53" s="8">
        <f t="shared" si="57"/>
        <v>25365</v>
      </c>
      <c r="O53" s="9">
        <f t="shared" si="58"/>
        <v>2019</v>
      </c>
      <c r="P53" s="2">
        <f t="shared" ref="P53:AI53" si="60">IF($B53="","",IF($O53=P$3,$N53*(1+(O$2*0.03)),IF(P$3=$O53+$J53,$N53*(1+(O$2*0.03)),IF(P$3=$O53+2*$J53,$N53*(1+(O$2*0.03)),IF(P$3=$O53+3*$J53,$N53*(1+(O$2*0.03)),IF(P$3=$O53+4*$J53,$N53*(1+(O$2*0.03)),IF(P$3=$O53+5*$J53,$N53*(1+(O$2*0.03)),"")))))))</f>
        <v>25365</v>
      </c>
      <c r="Q53" s="2" t="str">
        <f t="shared" si="60"/>
        <v/>
      </c>
      <c r="R53" s="2" t="str">
        <f t="shared" si="60"/>
        <v/>
      </c>
      <c r="S53" s="2" t="str">
        <f t="shared" si="60"/>
        <v/>
      </c>
      <c r="T53" s="2" t="str">
        <f t="shared" si="60"/>
        <v/>
      </c>
      <c r="U53" s="2" t="str">
        <f t="shared" si="60"/>
        <v/>
      </c>
      <c r="V53" s="2" t="str">
        <f t="shared" si="60"/>
        <v/>
      </c>
      <c r="W53" s="2" t="str">
        <f t="shared" si="60"/>
        <v/>
      </c>
      <c r="X53" s="2" t="str">
        <f t="shared" si="60"/>
        <v/>
      </c>
      <c r="Y53" s="2" t="str">
        <f t="shared" si="60"/>
        <v/>
      </c>
      <c r="Z53" s="2" t="str">
        <f t="shared" si="60"/>
        <v/>
      </c>
      <c r="AA53" s="2" t="str">
        <f t="shared" si="60"/>
        <v/>
      </c>
      <c r="AB53" s="2" t="str">
        <f t="shared" si="60"/>
        <v/>
      </c>
      <c r="AC53" s="2" t="str">
        <f t="shared" si="60"/>
        <v/>
      </c>
      <c r="AD53" s="2" t="str">
        <f t="shared" si="60"/>
        <v/>
      </c>
      <c r="AE53" s="2">
        <f t="shared" si="60"/>
        <v>36779.25</v>
      </c>
      <c r="AF53" s="2" t="str">
        <f t="shared" si="60"/>
        <v/>
      </c>
      <c r="AG53" s="2" t="str">
        <f t="shared" si="60"/>
        <v/>
      </c>
      <c r="AH53" s="2" t="str">
        <f t="shared" si="60"/>
        <v/>
      </c>
      <c r="AI53" s="2" t="str">
        <f t="shared" si="60"/>
        <v/>
      </c>
    </row>
    <row r="54" spans="2:35" ht="15" customHeight="1" x14ac:dyDescent="0.3">
      <c r="B54" t="s">
        <v>96</v>
      </c>
      <c r="C54" t="s">
        <v>273</v>
      </c>
      <c r="D54" t="s">
        <v>3</v>
      </c>
      <c r="E54" s="9" t="s">
        <v>297</v>
      </c>
      <c r="F54" t="s">
        <v>29</v>
      </c>
      <c r="G54" s="9" t="s">
        <v>343</v>
      </c>
      <c r="H54" s="3">
        <v>2833</v>
      </c>
      <c r="I54" s="8">
        <f>IF(H54="","",INDEX(Systems!F$4:F$985,MATCH($F54,Systems!D$4:D$985,0),1))</f>
        <v>9.5</v>
      </c>
      <c r="J54" s="9">
        <f>IF(H54="","",INDEX(Systems!E$4:E$985,MATCH($F54,Systems!D$4:D$985,0),1))</f>
        <v>15</v>
      </c>
      <c r="K54" s="9" t="s">
        <v>109</v>
      </c>
      <c r="L54" s="9">
        <v>1976</v>
      </c>
      <c r="M54" s="9">
        <v>1</v>
      </c>
      <c r="N54" s="8">
        <f t="shared" si="57"/>
        <v>26913.5</v>
      </c>
      <c r="O54" s="9">
        <f t="shared" si="58"/>
        <v>2019</v>
      </c>
      <c r="P54" s="2">
        <f t="shared" ref="P54:AI54" si="61">IF($B54="","",IF($O54=P$3,$N54*(1+(O$2*0.03)),IF(P$3=$O54+$J54,$N54*(1+(O$2*0.03)),IF(P$3=$O54+2*$J54,$N54*(1+(O$2*0.03)),IF(P$3=$O54+3*$J54,$N54*(1+(O$2*0.03)),IF(P$3=$O54+4*$J54,$N54*(1+(O$2*0.03)),IF(P$3=$O54+5*$J54,$N54*(1+(O$2*0.03)),"")))))))</f>
        <v>26913.5</v>
      </c>
      <c r="Q54" s="2" t="str">
        <f t="shared" si="61"/>
        <v/>
      </c>
      <c r="R54" s="2" t="str">
        <f t="shared" si="61"/>
        <v/>
      </c>
      <c r="S54" s="2" t="str">
        <f t="shared" si="61"/>
        <v/>
      </c>
      <c r="T54" s="2" t="str">
        <f t="shared" si="61"/>
        <v/>
      </c>
      <c r="U54" s="2" t="str">
        <f t="shared" si="61"/>
        <v/>
      </c>
      <c r="V54" s="2" t="str">
        <f t="shared" si="61"/>
        <v/>
      </c>
      <c r="W54" s="2" t="str">
        <f t="shared" si="61"/>
        <v/>
      </c>
      <c r="X54" s="2" t="str">
        <f t="shared" si="61"/>
        <v/>
      </c>
      <c r="Y54" s="2" t="str">
        <f t="shared" si="61"/>
        <v/>
      </c>
      <c r="Z54" s="2" t="str">
        <f t="shared" si="61"/>
        <v/>
      </c>
      <c r="AA54" s="2" t="str">
        <f t="shared" si="61"/>
        <v/>
      </c>
      <c r="AB54" s="2" t="str">
        <f t="shared" si="61"/>
        <v/>
      </c>
      <c r="AC54" s="2" t="str">
        <f t="shared" si="61"/>
        <v/>
      </c>
      <c r="AD54" s="2" t="str">
        <f t="shared" si="61"/>
        <v/>
      </c>
      <c r="AE54" s="2">
        <f t="shared" si="61"/>
        <v>39024.574999999997</v>
      </c>
      <c r="AF54" s="2" t="str">
        <f t="shared" si="61"/>
        <v/>
      </c>
      <c r="AG54" s="2" t="str">
        <f t="shared" si="61"/>
        <v/>
      </c>
      <c r="AH54" s="2" t="str">
        <f t="shared" si="61"/>
        <v/>
      </c>
      <c r="AI54" s="2" t="str">
        <f t="shared" si="61"/>
        <v/>
      </c>
    </row>
    <row r="55" spans="2:35" ht="15" customHeight="1" x14ac:dyDescent="0.3">
      <c r="B55" t="s">
        <v>96</v>
      </c>
      <c r="C55" t="s">
        <v>273</v>
      </c>
      <c r="D55" t="s">
        <v>3</v>
      </c>
      <c r="E55" s="9" t="s">
        <v>297</v>
      </c>
      <c r="F55" t="s">
        <v>29</v>
      </c>
      <c r="G55" s="9" t="s">
        <v>344</v>
      </c>
      <c r="H55" s="3">
        <v>3394</v>
      </c>
      <c r="I55" s="8">
        <f>IF(H55="","",INDEX(Systems!F$4:F$985,MATCH($F55,Systems!D$4:D$985,0),1))</f>
        <v>9.5</v>
      </c>
      <c r="J55" s="9">
        <f>IF(H55="","",INDEX(Systems!E$4:E$985,MATCH($F55,Systems!D$4:D$985,0),1))</f>
        <v>15</v>
      </c>
      <c r="K55" s="9" t="s">
        <v>109</v>
      </c>
      <c r="L55" s="9">
        <v>1976</v>
      </c>
      <c r="M55" s="9">
        <v>1</v>
      </c>
      <c r="N55" s="8">
        <f t="shared" si="57"/>
        <v>32243</v>
      </c>
      <c r="O55" s="9">
        <f t="shared" si="58"/>
        <v>2019</v>
      </c>
      <c r="P55" s="2">
        <f t="shared" ref="P55:AI55" si="62">IF($B55="","",IF($O55=P$3,$N55*(1+(O$2*0.03)),IF(P$3=$O55+$J55,$N55*(1+(O$2*0.03)),IF(P$3=$O55+2*$J55,$N55*(1+(O$2*0.03)),IF(P$3=$O55+3*$J55,$N55*(1+(O$2*0.03)),IF(P$3=$O55+4*$J55,$N55*(1+(O$2*0.03)),IF(P$3=$O55+5*$J55,$N55*(1+(O$2*0.03)),"")))))))</f>
        <v>32243</v>
      </c>
      <c r="Q55" s="2" t="str">
        <f t="shared" si="62"/>
        <v/>
      </c>
      <c r="R55" s="2" t="str">
        <f t="shared" si="62"/>
        <v/>
      </c>
      <c r="S55" s="2" t="str">
        <f t="shared" si="62"/>
        <v/>
      </c>
      <c r="T55" s="2" t="str">
        <f t="shared" si="62"/>
        <v/>
      </c>
      <c r="U55" s="2" t="str">
        <f t="shared" si="62"/>
        <v/>
      </c>
      <c r="V55" s="2" t="str">
        <f t="shared" si="62"/>
        <v/>
      </c>
      <c r="W55" s="2" t="str">
        <f t="shared" si="62"/>
        <v/>
      </c>
      <c r="X55" s="2" t="str">
        <f t="shared" si="62"/>
        <v/>
      </c>
      <c r="Y55" s="2" t="str">
        <f t="shared" si="62"/>
        <v/>
      </c>
      <c r="Z55" s="2" t="str">
        <f t="shared" si="62"/>
        <v/>
      </c>
      <c r="AA55" s="2" t="str">
        <f t="shared" si="62"/>
        <v/>
      </c>
      <c r="AB55" s="2" t="str">
        <f t="shared" si="62"/>
        <v/>
      </c>
      <c r="AC55" s="2" t="str">
        <f t="shared" si="62"/>
        <v/>
      </c>
      <c r="AD55" s="2" t="str">
        <f t="shared" si="62"/>
        <v/>
      </c>
      <c r="AE55" s="2">
        <f t="shared" si="62"/>
        <v>46752.35</v>
      </c>
      <c r="AF55" s="2" t="str">
        <f t="shared" si="62"/>
        <v/>
      </c>
      <c r="AG55" s="2" t="str">
        <f t="shared" si="62"/>
        <v/>
      </c>
      <c r="AH55" s="2" t="str">
        <f t="shared" si="62"/>
        <v/>
      </c>
      <c r="AI55" s="2" t="str">
        <f t="shared" si="62"/>
        <v/>
      </c>
    </row>
    <row r="56" spans="2:35" ht="15" customHeight="1" x14ac:dyDescent="0.3">
      <c r="B56" t="s">
        <v>96</v>
      </c>
      <c r="C56" t="s">
        <v>273</v>
      </c>
      <c r="D56" t="s">
        <v>3</v>
      </c>
      <c r="E56" s="9" t="s">
        <v>298</v>
      </c>
      <c r="F56" t="s">
        <v>20</v>
      </c>
      <c r="G56" s="9" t="s">
        <v>348</v>
      </c>
      <c r="H56" s="3">
        <v>2689</v>
      </c>
      <c r="I56" s="8">
        <f>IF(H56="","",INDEX(Systems!F$4:F$985,MATCH($F56,Systems!D$4:D$985,0),1))</f>
        <v>18</v>
      </c>
      <c r="J56" s="9">
        <f>IF(H56="","",INDEX(Systems!E$4:E$985,MATCH($F56,Systems!D$4:D$985,0),1))</f>
        <v>30</v>
      </c>
      <c r="K56" s="9" t="s">
        <v>109</v>
      </c>
      <c r="L56" s="9">
        <v>1976</v>
      </c>
      <c r="M56" s="9">
        <v>1</v>
      </c>
      <c r="N56" s="8">
        <f t="shared" si="57"/>
        <v>48402</v>
      </c>
      <c r="O56" s="9">
        <f t="shared" si="58"/>
        <v>2019</v>
      </c>
      <c r="P56" s="2">
        <f t="shared" ref="P56:AI56" si="63">IF($B56="","",IF($O56=P$3,$N56*(1+(O$2*0.03)),IF(P$3=$O56+$J56,$N56*(1+(O$2*0.03)),IF(P$3=$O56+2*$J56,$N56*(1+(O$2*0.03)),IF(P$3=$O56+3*$J56,$N56*(1+(O$2*0.03)),IF(P$3=$O56+4*$J56,$N56*(1+(O$2*0.03)),IF(P$3=$O56+5*$J56,$N56*(1+(O$2*0.03)),"")))))))</f>
        <v>48402</v>
      </c>
      <c r="Q56" s="2" t="str">
        <f t="shared" si="63"/>
        <v/>
      </c>
      <c r="R56" s="2" t="str">
        <f t="shared" si="63"/>
        <v/>
      </c>
      <c r="S56" s="2" t="str">
        <f t="shared" si="63"/>
        <v/>
      </c>
      <c r="T56" s="2" t="str">
        <f t="shared" si="63"/>
        <v/>
      </c>
      <c r="U56" s="2" t="str">
        <f t="shared" si="63"/>
        <v/>
      </c>
      <c r="V56" s="2" t="str">
        <f t="shared" si="63"/>
        <v/>
      </c>
      <c r="W56" s="2" t="str">
        <f t="shared" si="63"/>
        <v/>
      </c>
      <c r="X56" s="2" t="str">
        <f t="shared" si="63"/>
        <v/>
      </c>
      <c r="Y56" s="2" t="str">
        <f t="shared" si="63"/>
        <v/>
      </c>
      <c r="Z56" s="2" t="str">
        <f t="shared" si="63"/>
        <v/>
      </c>
      <c r="AA56" s="2" t="str">
        <f t="shared" si="63"/>
        <v/>
      </c>
      <c r="AB56" s="2" t="str">
        <f t="shared" si="63"/>
        <v/>
      </c>
      <c r="AC56" s="2" t="str">
        <f t="shared" si="63"/>
        <v/>
      </c>
      <c r="AD56" s="2" t="str">
        <f t="shared" si="63"/>
        <v/>
      </c>
      <c r="AE56" s="2" t="str">
        <f t="shared" si="63"/>
        <v/>
      </c>
      <c r="AF56" s="2" t="str">
        <f t="shared" si="63"/>
        <v/>
      </c>
      <c r="AG56" s="2" t="str">
        <f t="shared" si="63"/>
        <v/>
      </c>
      <c r="AH56" s="2" t="str">
        <f t="shared" si="63"/>
        <v/>
      </c>
      <c r="AI56" s="2" t="str">
        <f t="shared" si="63"/>
        <v/>
      </c>
    </row>
    <row r="57" spans="2:35" ht="15" customHeight="1" x14ac:dyDescent="0.3">
      <c r="B57" t="s">
        <v>96</v>
      </c>
      <c r="C57" t="s">
        <v>273</v>
      </c>
      <c r="D57" t="s">
        <v>3</v>
      </c>
      <c r="E57" s="9" t="s">
        <v>311</v>
      </c>
      <c r="F57" t="s">
        <v>29</v>
      </c>
      <c r="G57" s="9" t="s">
        <v>350</v>
      </c>
      <c r="H57" s="3">
        <v>2184</v>
      </c>
      <c r="I57" s="8">
        <f>IF(H57="","",INDEX(Systems!F$4:F$985,MATCH($F57,Systems!D$4:D$985,0),1))</f>
        <v>9.5</v>
      </c>
      <c r="J57" s="9">
        <f>IF(H57="","",INDEX(Systems!E$4:E$985,MATCH($F57,Systems!D$4:D$985,0),1))</f>
        <v>15</v>
      </c>
      <c r="K57" s="9" t="s">
        <v>109</v>
      </c>
      <c r="L57" s="9">
        <v>1976</v>
      </c>
      <c r="M57" s="9">
        <v>1</v>
      </c>
      <c r="N57" s="8">
        <f t="shared" si="1"/>
        <v>20748</v>
      </c>
      <c r="O57" s="9">
        <f t="shared" si="2"/>
        <v>2019</v>
      </c>
      <c r="P57" s="2">
        <f t="shared" ref="P57:AI57" si="64">IF($B57="","",IF($O57=P$3,$N57*(1+(O$2*0.03)),IF(P$3=$O57+$J57,$N57*(1+(O$2*0.03)),IF(P$3=$O57+2*$J57,$N57*(1+(O$2*0.03)),IF(P$3=$O57+3*$J57,$N57*(1+(O$2*0.03)),IF(P$3=$O57+4*$J57,$N57*(1+(O$2*0.03)),IF(P$3=$O57+5*$J57,$N57*(1+(O$2*0.03)),"")))))))</f>
        <v>20748</v>
      </c>
      <c r="Q57" s="2" t="str">
        <f t="shared" si="64"/>
        <v/>
      </c>
      <c r="R57" s="2" t="str">
        <f t="shared" si="64"/>
        <v/>
      </c>
      <c r="S57" s="2" t="str">
        <f t="shared" si="64"/>
        <v/>
      </c>
      <c r="T57" s="2" t="str">
        <f t="shared" si="64"/>
        <v/>
      </c>
      <c r="U57" s="2" t="str">
        <f t="shared" si="64"/>
        <v/>
      </c>
      <c r="V57" s="2" t="str">
        <f t="shared" si="64"/>
        <v/>
      </c>
      <c r="W57" s="2" t="str">
        <f t="shared" si="64"/>
        <v/>
      </c>
      <c r="X57" s="2" t="str">
        <f t="shared" si="64"/>
        <v/>
      </c>
      <c r="Y57" s="2" t="str">
        <f t="shared" si="64"/>
        <v/>
      </c>
      <c r="Z57" s="2" t="str">
        <f t="shared" si="64"/>
        <v/>
      </c>
      <c r="AA57" s="2" t="str">
        <f t="shared" si="64"/>
        <v/>
      </c>
      <c r="AB57" s="2" t="str">
        <f t="shared" si="64"/>
        <v/>
      </c>
      <c r="AC57" s="2" t="str">
        <f t="shared" si="64"/>
        <v/>
      </c>
      <c r="AD57" s="2" t="str">
        <f t="shared" si="64"/>
        <v/>
      </c>
      <c r="AE57" s="2">
        <f t="shared" si="64"/>
        <v>30084.6</v>
      </c>
      <c r="AF57" s="2" t="str">
        <f t="shared" si="64"/>
        <v/>
      </c>
      <c r="AG57" s="2" t="str">
        <f t="shared" si="64"/>
        <v/>
      </c>
      <c r="AH57" s="2" t="str">
        <f t="shared" si="64"/>
        <v/>
      </c>
      <c r="AI57" s="2" t="str">
        <f t="shared" si="64"/>
        <v/>
      </c>
    </row>
    <row r="58" spans="2:35" ht="15" customHeight="1" x14ac:dyDescent="0.3">
      <c r="B58" t="s">
        <v>96</v>
      </c>
      <c r="C58" t="s">
        <v>273</v>
      </c>
      <c r="D58" t="s">
        <v>3</v>
      </c>
      <c r="E58" s="9" t="s">
        <v>297</v>
      </c>
      <c r="F58" t="s">
        <v>20</v>
      </c>
      <c r="G58" s="9" t="s">
        <v>351</v>
      </c>
      <c r="H58" s="3">
        <v>951</v>
      </c>
      <c r="I58" s="8">
        <f>IF(H58="","",INDEX(Systems!F$4:F$985,MATCH($F58,Systems!D$4:D$985,0),1))</f>
        <v>18</v>
      </c>
      <c r="J58" s="9">
        <f>IF(H58="","",INDEX(Systems!E$4:E$985,MATCH($F58,Systems!D$4:D$985,0),1))</f>
        <v>30</v>
      </c>
      <c r="K58" s="9" t="s">
        <v>109</v>
      </c>
      <c r="L58" s="9">
        <v>1976</v>
      </c>
      <c r="M58" s="9">
        <v>1</v>
      </c>
      <c r="N58" s="8">
        <f t="shared" ref="N58:N61" si="65">IF(H58="","",H58*I58)</f>
        <v>17118</v>
      </c>
      <c r="O58" s="9">
        <f t="shared" ref="O58:O61" si="66">IF(M58="","",IF(IF(M58=1,$C$1,IF(M58=2,L58+(0.8*J58),IF(M58=3,L58+J58)))&lt;$C$1,$C$1,(IF(M58=1,$C$1,IF(M58=2,L58+(0.8*J58),IF(M58=3,L58+J58))))))</f>
        <v>2019</v>
      </c>
      <c r="P58" s="2">
        <f t="shared" ref="P58:AI58" si="67">IF($B58="","",IF($O58=P$3,$N58*(1+(O$2*0.03)),IF(P$3=$O58+$J58,$N58*(1+(O$2*0.03)),IF(P$3=$O58+2*$J58,$N58*(1+(O$2*0.03)),IF(P$3=$O58+3*$J58,$N58*(1+(O$2*0.03)),IF(P$3=$O58+4*$J58,$N58*(1+(O$2*0.03)),IF(P$3=$O58+5*$J58,$N58*(1+(O$2*0.03)),"")))))))</f>
        <v>17118</v>
      </c>
      <c r="Q58" s="2" t="str">
        <f t="shared" si="67"/>
        <v/>
      </c>
      <c r="R58" s="2" t="str">
        <f t="shared" si="67"/>
        <v/>
      </c>
      <c r="S58" s="2" t="str">
        <f t="shared" si="67"/>
        <v/>
      </c>
      <c r="T58" s="2" t="str">
        <f t="shared" si="67"/>
        <v/>
      </c>
      <c r="U58" s="2" t="str">
        <f t="shared" si="67"/>
        <v/>
      </c>
      <c r="V58" s="2" t="str">
        <f t="shared" si="67"/>
        <v/>
      </c>
      <c r="W58" s="2" t="str">
        <f t="shared" si="67"/>
        <v/>
      </c>
      <c r="X58" s="2" t="str">
        <f t="shared" si="67"/>
        <v/>
      </c>
      <c r="Y58" s="2" t="str">
        <f t="shared" si="67"/>
        <v/>
      </c>
      <c r="Z58" s="2" t="str">
        <f t="shared" si="67"/>
        <v/>
      </c>
      <c r="AA58" s="2" t="str">
        <f t="shared" si="67"/>
        <v/>
      </c>
      <c r="AB58" s="2" t="str">
        <f t="shared" si="67"/>
        <v/>
      </c>
      <c r="AC58" s="2" t="str">
        <f t="shared" si="67"/>
        <v/>
      </c>
      <c r="AD58" s="2" t="str">
        <f t="shared" si="67"/>
        <v/>
      </c>
      <c r="AE58" s="2" t="str">
        <f t="shared" si="67"/>
        <v/>
      </c>
      <c r="AF58" s="2" t="str">
        <f t="shared" si="67"/>
        <v/>
      </c>
      <c r="AG58" s="2" t="str">
        <f t="shared" si="67"/>
        <v/>
      </c>
      <c r="AH58" s="2" t="str">
        <f t="shared" si="67"/>
        <v/>
      </c>
      <c r="AI58" s="2" t="str">
        <f t="shared" si="67"/>
        <v/>
      </c>
    </row>
    <row r="59" spans="2:35" ht="15" customHeight="1" x14ac:dyDescent="0.3">
      <c r="B59" t="s">
        <v>96</v>
      </c>
      <c r="C59" t="s">
        <v>273</v>
      </c>
      <c r="D59" t="s">
        <v>3</v>
      </c>
      <c r="E59" s="9" t="s">
        <v>297</v>
      </c>
      <c r="F59" t="s">
        <v>29</v>
      </c>
      <c r="G59" s="9" t="s">
        <v>345</v>
      </c>
      <c r="H59" s="3">
        <v>1942</v>
      </c>
      <c r="I59" s="8">
        <f>IF(H59="","",INDEX(Systems!F$4:F$985,MATCH($F59,Systems!D$4:D$985,0),1))</f>
        <v>9.5</v>
      </c>
      <c r="J59" s="9">
        <f>IF(H59="","",INDEX(Systems!E$4:E$985,MATCH($F59,Systems!D$4:D$985,0),1))</f>
        <v>15</v>
      </c>
      <c r="K59" s="9" t="s">
        <v>109</v>
      </c>
      <c r="L59" s="9">
        <v>1976</v>
      </c>
      <c r="M59" s="9">
        <v>2</v>
      </c>
      <c r="N59" s="8">
        <f t="shared" si="65"/>
        <v>18449</v>
      </c>
      <c r="O59" s="9">
        <f t="shared" si="66"/>
        <v>2019</v>
      </c>
      <c r="P59" s="2">
        <f t="shared" ref="P59:AI59" si="68">IF($B59="","",IF($O59=P$3,$N59*(1+(O$2*0.03)),IF(P$3=$O59+$J59,$N59*(1+(O$2*0.03)),IF(P$3=$O59+2*$J59,$N59*(1+(O$2*0.03)),IF(P$3=$O59+3*$J59,$N59*(1+(O$2*0.03)),IF(P$3=$O59+4*$J59,$N59*(1+(O$2*0.03)),IF(P$3=$O59+5*$J59,$N59*(1+(O$2*0.03)),"")))))))</f>
        <v>18449</v>
      </c>
      <c r="Q59" s="2" t="str">
        <f t="shared" si="68"/>
        <v/>
      </c>
      <c r="R59" s="2" t="str">
        <f t="shared" si="68"/>
        <v/>
      </c>
      <c r="S59" s="2" t="str">
        <f t="shared" si="68"/>
        <v/>
      </c>
      <c r="T59" s="2" t="str">
        <f t="shared" si="68"/>
        <v/>
      </c>
      <c r="U59" s="2" t="str">
        <f t="shared" si="68"/>
        <v/>
      </c>
      <c r="V59" s="2" t="str">
        <f t="shared" si="68"/>
        <v/>
      </c>
      <c r="W59" s="2" t="str">
        <f t="shared" si="68"/>
        <v/>
      </c>
      <c r="X59" s="2" t="str">
        <f t="shared" si="68"/>
        <v/>
      </c>
      <c r="Y59" s="2" t="str">
        <f t="shared" si="68"/>
        <v/>
      </c>
      <c r="Z59" s="2" t="str">
        <f t="shared" si="68"/>
        <v/>
      </c>
      <c r="AA59" s="2" t="str">
        <f t="shared" si="68"/>
        <v/>
      </c>
      <c r="AB59" s="2" t="str">
        <f t="shared" si="68"/>
        <v/>
      </c>
      <c r="AC59" s="2" t="str">
        <f t="shared" si="68"/>
        <v/>
      </c>
      <c r="AD59" s="2" t="str">
        <f t="shared" si="68"/>
        <v/>
      </c>
      <c r="AE59" s="2">
        <f t="shared" si="68"/>
        <v>26751.05</v>
      </c>
      <c r="AF59" s="2" t="str">
        <f t="shared" si="68"/>
        <v/>
      </c>
      <c r="AG59" s="2" t="str">
        <f t="shared" si="68"/>
        <v/>
      </c>
      <c r="AH59" s="2" t="str">
        <f t="shared" si="68"/>
        <v/>
      </c>
      <c r="AI59" s="2" t="str">
        <f t="shared" si="68"/>
        <v/>
      </c>
    </row>
    <row r="60" spans="2:35" ht="15" customHeight="1" x14ac:dyDescent="0.3">
      <c r="B60" t="s">
        <v>96</v>
      </c>
      <c r="C60" t="s">
        <v>273</v>
      </c>
      <c r="D60" t="s">
        <v>3</v>
      </c>
      <c r="E60" s="9" t="s">
        <v>297</v>
      </c>
      <c r="F60" t="s">
        <v>29</v>
      </c>
      <c r="G60" s="9" t="s">
        <v>346</v>
      </c>
      <c r="H60" s="3">
        <v>1751</v>
      </c>
      <c r="I60" s="8">
        <f>IF(H60="","",INDEX(Systems!F$4:F$985,MATCH($F60,Systems!D$4:D$985,0),1))</f>
        <v>9.5</v>
      </c>
      <c r="J60" s="9">
        <f>IF(H60="","",INDEX(Systems!E$4:E$985,MATCH($F60,Systems!D$4:D$985,0),1))</f>
        <v>15</v>
      </c>
      <c r="K60" s="9" t="s">
        <v>109</v>
      </c>
      <c r="L60" s="9">
        <v>2004</v>
      </c>
      <c r="M60" s="9">
        <v>2</v>
      </c>
      <c r="N60" s="8">
        <f t="shared" si="65"/>
        <v>16634.5</v>
      </c>
      <c r="O60" s="9">
        <f t="shared" si="66"/>
        <v>2019</v>
      </c>
      <c r="P60" s="2">
        <f t="shared" ref="P60:AI60" si="69">IF($B60="","",IF($O60=P$3,$N60*(1+(O$2*0.03)),IF(P$3=$O60+$J60,$N60*(1+(O$2*0.03)),IF(P$3=$O60+2*$J60,$N60*(1+(O$2*0.03)),IF(P$3=$O60+3*$J60,$N60*(1+(O$2*0.03)),IF(P$3=$O60+4*$J60,$N60*(1+(O$2*0.03)),IF(P$3=$O60+5*$J60,$N60*(1+(O$2*0.03)),"")))))))</f>
        <v>16634.5</v>
      </c>
      <c r="Q60" s="2" t="str">
        <f t="shared" si="69"/>
        <v/>
      </c>
      <c r="R60" s="2" t="str">
        <f t="shared" si="69"/>
        <v/>
      </c>
      <c r="S60" s="2" t="str">
        <f t="shared" si="69"/>
        <v/>
      </c>
      <c r="T60" s="2" t="str">
        <f t="shared" si="69"/>
        <v/>
      </c>
      <c r="U60" s="2" t="str">
        <f t="shared" si="69"/>
        <v/>
      </c>
      <c r="V60" s="2" t="str">
        <f t="shared" si="69"/>
        <v/>
      </c>
      <c r="W60" s="2" t="str">
        <f t="shared" si="69"/>
        <v/>
      </c>
      <c r="X60" s="2" t="str">
        <f t="shared" si="69"/>
        <v/>
      </c>
      <c r="Y60" s="2" t="str">
        <f t="shared" si="69"/>
        <v/>
      </c>
      <c r="Z60" s="2" t="str">
        <f t="shared" si="69"/>
        <v/>
      </c>
      <c r="AA60" s="2" t="str">
        <f t="shared" si="69"/>
        <v/>
      </c>
      <c r="AB60" s="2" t="str">
        <f t="shared" si="69"/>
        <v/>
      </c>
      <c r="AC60" s="2" t="str">
        <f t="shared" si="69"/>
        <v/>
      </c>
      <c r="AD60" s="2" t="str">
        <f t="shared" si="69"/>
        <v/>
      </c>
      <c r="AE60" s="2">
        <f t="shared" si="69"/>
        <v>24120.024999999998</v>
      </c>
      <c r="AF60" s="2" t="str">
        <f t="shared" si="69"/>
        <v/>
      </c>
      <c r="AG60" s="2" t="str">
        <f t="shared" si="69"/>
        <v/>
      </c>
      <c r="AH60" s="2" t="str">
        <f t="shared" si="69"/>
        <v/>
      </c>
      <c r="AI60" s="2" t="str">
        <f t="shared" si="69"/>
        <v/>
      </c>
    </row>
    <row r="61" spans="2:35" ht="15" customHeight="1" x14ac:dyDescent="0.3">
      <c r="B61" t="s">
        <v>96</v>
      </c>
      <c r="C61" t="s">
        <v>273</v>
      </c>
      <c r="D61" t="s">
        <v>3</v>
      </c>
      <c r="E61" s="9" t="s">
        <v>300</v>
      </c>
      <c r="F61" t="s">
        <v>26</v>
      </c>
      <c r="G61" s="9" t="s">
        <v>357</v>
      </c>
      <c r="H61" s="3">
        <v>1117</v>
      </c>
      <c r="I61" s="8">
        <f>IF(H61="","",INDEX(Systems!F$4:F$985,MATCH($F61,Systems!D$4:D$985,0),1))</f>
        <v>25</v>
      </c>
      <c r="J61" s="9">
        <f>IF(H61="","",INDEX(Systems!E$4:E$985,MATCH($F61,Systems!D$4:D$985,0),1))</f>
        <v>25</v>
      </c>
      <c r="K61" s="9" t="s">
        <v>108</v>
      </c>
      <c r="L61" s="9">
        <v>1988</v>
      </c>
      <c r="M61" s="9">
        <v>2</v>
      </c>
      <c r="N61" s="8">
        <f t="shared" si="65"/>
        <v>27925</v>
      </c>
      <c r="O61" s="9">
        <f t="shared" si="66"/>
        <v>2019</v>
      </c>
      <c r="P61" s="2">
        <f t="shared" ref="P61:AI61" si="70">IF($B61="","",IF($O61=P$3,$N61*(1+(O$2*0.03)),IF(P$3=$O61+$J61,$N61*(1+(O$2*0.03)),IF(P$3=$O61+2*$J61,$N61*(1+(O$2*0.03)),IF(P$3=$O61+3*$J61,$N61*(1+(O$2*0.03)),IF(P$3=$O61+4*$J61,$N61*(1+(O$2*0.03)),IF(P$3=$O61+5*$J61,$N61*(1+(O$2*0.03)),"")))))))</f>
        <v>27925</v>
      </c>
      <c r="Q61" s="2" t="str">
        <f t="shared" si="70"/>
        <v/>
      </c>
      <c r="R61" s="2" t="str">
        <f t="shared" si="70"/>
        <v/>
      </c>
      <c r="S61" s="2" t="str">
        <f t="shared" si="70"/>
        <v/>
      </c>
      <c r="T61" s="2" t="str">
        <f t="shared" si="70"/>
        <v/>
      </c>
      <c r="U61" s="2" t="str">
        <f t="shared" si="70"/>
        <v/>
      </c>
      <c r="V61" s="2" t="str">
        <f t="shared" si="70"/>
        <v/>
      </c>
      <c r="W61" s="2" t="str">
        <f t="shared" si="70"/>
        <v/>
      </c>
      <c r="X61" s="2" t="str">
        <f t="shared" si="70"/>
        <v/>
      </c>
      <c r="Y61" s="2" t="str">
        <f t="shared" si="70"/>
        <v/>
      </c>
      <c r="Z61" s="2" t="str">
        <f t="shared" si="70"/>
        <v/>
      </c>
      <c r="AA61" s="2" t="str">
        <f t="shared" si="70"/>
        <v/>
      </c>
      <c r="AB61" s="2" t="str">
        <f t="shared" si="70"/>
        <v/>
      </c>
      <c r="AC61" s="2" t="str">
        <f t="shared" si="70"/>
        <v/>
      </c>
      <c r="AD61" s="2" t="str">
        <f t="shared" si="70"/>
        <v/>
      </c>
      <c r="AE61" s="2" t="str">
        <f t="shared" si="70"/>
        <v/>
      </c>
      <c r="AF61" s="2" t="str">
        <f t="shared" si="70"/>
        <v/>
      </c>
      <c r="AG61" s="2" t="str">
        <f t="shared" si="70"/>
        <v/>
      </c>
      <c r="AH61" s="2" t="str">
        <f t="shared" si="70"/>
        <v/>
      </c>
      <c r="AI61" s="2" t="str">
        <f t="shared" si="70"/>
        <v/>
      </c>
    </row>
    <row r="62" spans="2:35" ht="15" customHeight="1" x14ac:dyDescent="0.3">
      <c r="B62" t="s">
        <v>96</v>
      </c>
      <c r="C62" t="s">
        <v>273</v>
      </c>
      <c r="D62" t="s">
        <v>3</v>
      </c>
      <c r="E62" s="9" t="s">
        <v>302</v>
      </c>
      <c r="F62" t="s">
        <v>26</v>
      </c>
      <c r="G62" s="9" t="s">
        <v>359</v>
      </c>
      <c r="H62" s="3">
        <v>1157</v>
      </c>
      <c r="I62" s="8">
        <f>IF(H62="","",INDEX(Systems!F$4:F$985,MATCH($F62,Systems!D$4:D$985,0),1))</f>
        <v>25</v>
      </c>
      <c r="J62" s="9">
        <f>IF(H62="","",INDEX(Systems!E$4:E$985,MATCH($F62,Systems!D$4:D$985,0),1))</f>
        <v>25</v>
      </c>
      <c r="K62" s="9" t="s">
        <v>108</v>
      </c>
      <c r="L62" s="9">
        <v>1988</v>
      </c>
      <c r="M62" s="9">
        <v>2</v>
      </c>
      <c r="N62" s="8">
        <f t="shared" si="1"/>
        <v>28925</v>
      </c>
      <c r="O62" s="9">
        <f t="shared" si="2"/>
        <v>2019</v>
      </c>
      <c r="P62" s="2">
        <f t="shared" ref="P62:AI62" si="71">IF($B62="","",IF($O62=P$3,$N62*(1+(O$2*0.03)),IF(P$3=$O62+$J62,$N62*(1+(O$2*0.03)),IF(P$3=$O62+2*$J62,$N62*(1+(O$2*0.03)),IF(P$3=$O62+3*$J62,$N62*(1+(O$2*0.03)),IF(P$3=$O62+4*$J62,$N62*(1+(O$2*0.03)),IF(P$3=$O62+5*$J62,$N62*(1+(O$2*0.03)),"")))))))</f>
        <v>28925</v>
      </c>
      <c r="Q62" s="2" t="str">
        <f t="shared" si="71"/>
        <v/>
      </c>
      <c r="R62" s="2" t="str">
        <f t="shared" si="71"/>
        <v/>
      </c>
      <c r="S62" s="2" t="str">
        <f t="shared" si="71"/>
        <v/>
      </c>
      <c r="T62" s="2" t="str">
        <f t="shared" si="71"/>
        <v/>
      </c>
      <c r="U62" s="2" t="str">
        <f t="shared" si="71"/>
        <v/>
      </c>
      <c r="V62" s="2" t="str">
        <f t="shared" si="71"/>
        <v/>
      </c>
      <c r="W62" s="2" t="str">
        <f t="shared" si="71"/>
        <v/>
      </c>
      <c r="X62" s="2" t="str">
        <f t="shared" si="71"/>
        <v/>
      </c>
      <c r="Y62" s="2" t="str">
        <f t="shared" si="71"/>
        <v/>
      </c>
      <c r="Z62" s="2" t="str">
        <f t="shared" si="71"/>
        <v/>
      </c>
      <c r="AA62" s="2" t="str">
        <f t="shared" si="71"/>
        <v/>
      </c>
      <c r="AB62" s="2" t="str">
        <f t="shared" si="71"/>
        <v/>
      </c>
      <c r="AC62" s="2" t="str">
        <f t="shared" si="71"/>
        <v/>
      </c>
      <c r="AD62" s="2" t="str">
        <f t="shared" si="71"/>
        <v/>
      </c>
      <c r="AE62" s="2" t="str">
        <f t="shared" si="71"/>
        <v/>
      </c>
      <c r="AF62" s="2" t="str">
        <f t="shared" si="71"/>
        <v/>
      </c>
      <c r="AG62" s="2" t="str">
        <f t="shared" si="71"/>
        <v/>
      </c>
      <c r="AH62" s="2" t="str">
        <f t="shared" si="71"/>
        <v/>
      </c>
      <c r="AI62" s="2" t="str">
        <f t="shared" si="71"/>
        <v/>
      </c>
    </row>
    <row r="63" spans="2:35" ht="15" customHeight="1" x14ac:dyDescent="0.3">
      <c r="B63" t="s">
        <v>96</v>
      </c>
      <c r="C63" t="s">
        <v>273</v>
      </c>
      <c r="D63" t="s">
        <v>3</v>
      </c>
      <c r="E63" s="9" t="s">
        <v>304</v>
      </c>
      <c r="F63" t="s">
        <v>26</v>
      </c>
      <c r="G63" s="9" t="s">
        <v>361</v>
      </c>
      <c r="H63" s="3">
        <v>1090</v>
      </c>
      <c r="I63" s="8">
        <f>IF(H63="","",INDEX(Systems!F$4:F$985,MATCH($F63,Systems!D$4:D$985,0),1))</f>
        <v>25</v>
      </c>
      <c r="J63" s="9">
        <f>IF(H63="","",INDEX(Systems!E$4:E$985,MATCH($F63,Systems!D$4:D$985,0),1))</f>
        <v>25</v>
      </c>
      <c r="K63" s="9" t="s">
        <v>108</v>
      </c>
      <c r="L63" s="9">
        <v>1993</v>
      </c>
      <c r="M63" s="9">
        <v>2</v>
      </c>
      <c r="N63" s="8">
        <f t="shared" ref="N63:N65" si="72">IF(H63="","",H63*I63)</f>
        <v>27250</v>
      </c>
      <c r="O63" s="9">
        <f t="shared" ref="O63:O65" si="73">IF(M63="","",IF(IF(M63=1,$C$1,IF(M63=2,L63+(0.8*J63),IF(M63=3,L63+J63)))&lt;$C$1,$C$1,(IF(M63=1,$C$1,IF(M63=2,L63+(0.8*J63),IF(M63=3,L63+J63))))))</f>
        <v>2019</v>
      </c>
      <c r="P63" s="2">
        <f t="shared" ref="P63:AI63" si="74">IF($B63="","",IF($O63=P$3,$N63*(1+(O$2*0.03)),IF(P$3=$O63+$J63,$N63*(1+(O$2*0.03)),IF(P$3=$O63+2*$J63,$N63*(1+(O$2*0.03)),IF(P$3=$O63+3*$J63,$N63*(1+(O$2*0.03)),IF(P$3=$O63+4*$J63,$N63*(1+(O$2*0.03)),IF(P$3=$O63+5*$J63,$N63*(1+(O$2*0.03)),"")))))))</f>
        <v>27250</v>
      </c>
      <c r="Q63" s="2" t="str">
        <f t="shared" si="74"/>
        <v/>
      </c>
      <c r="R63" s="2" t="str">
        <f t="shared" si="74"/>
        <v/>
      </c>
      <c r="S63" s="2" t="str">
        <f t="shared" si="74"/>
        <v/>
      </c>
      <c r="T63" s="2" t="str">
        <f t="shared" si="74"/>
        <v/>
      </c>
      <c r="U63" s="2" t="str">
        <f t="shared" si="74"/>
        <v/>
      </c>
      <c r="V63" s="2" t="str">
        <f t="shared" si="74"/>
        <v/>
      </c>
      <c r="W63" s="2" t="str">
        <f t="shared" si="74"/>
        <v/>
      </c>
      <c r="X63" s="2" t="str">
        <f t="shared" si="74"/>
        <v/>
      </c>
      <c r="Y63" s="2" t="str">
        <f t="shared" si="74"/>
        <v/>
      </c>
      <c r="Z63" s="2" t="str">
        <f t="shared" si="74"/>
        <v/>
      </c>
      <c r="AA63" s="2" t="str">
        <f t="shared" si="74"/>
        <v/>
      </c>
      <c r="AB63" s="2" t="str">
        <f t="shared" si="74"/>
        <v/>
      </c>
      <c r="AC63" s="2" t="str">
        <f t="shared" si="74"/>
        <v/>
      </c>
      <c r="AD63" s="2" t="str">
        <f t="shared" si="74"/>
        <v/>
      </c>
      <c r="AE63" s="2" t="str">
        <f t="shared" si="74"/>
        <v/>
      </c>
      <c r="AF63" s="2" t="str">
        <f t="shared" si="74"/>
        <v/>
      </c>
      <c r="AG63" s="2" t="str">
        <f t="shared" si="74"/>
        <v/>
      </c>
      <c r="AH63" s="2" t="str">
        <f t="shared" si="74"/>
        <v/>
      </c>
      <c r="AI63" s="2" t="str">
        <f t="shared" si="74"/>
        <v/>
      </c>
    </row>
    <row r="64" spans="2:35" ht="15" customHeight="1" x14ac:dyDescent="0.3">
      <c r="B64" t="s">
        <v>96</v>
      </c>
      <c r="C64" t="s">
        <v>273</v>
      </c>
      <c r="D64" t="s">
        <v>3</v>
      </c>
      <c r="E64" s="9" t="s">
        <v>305</v>
      </c>
      <c r="F64" t="s">
        <v>26</v>
      </c>
      <c r="G64" s="9" t="s">
        <v>362</v>
      </c>
      <c r="H64" s="3">
        <v>1119</v>
      </c>
      <c r="I64" s="8">
        <f>IF(H64="","",INDEX(Systems!F$4:F$985,MATCH($F64,Systems!D$4:D$985,0),1))</f>
        <v>25</v>
      </c>
      <c r="J64" s="9">
        <f>IF(H64="","",INDEX(Systems!E$4:E$985,MATCH($F64,Systems!D$4:D$985,0),1))</f>
        <v>25</v>
      </c>
      <c r="K64" s="9" t="s">
        <v>108</v>
      </c>
      <c r="L64" s="9">
        <v>1993</v>
      </c>
      <c r="M64" s="9">
        <v>2</v>
      </c>
      <c r="N64" s="8">
        <f t="shared" si="72"/>
        <v>27975</v>
      </c>
      <c r="O64" s="9">
        <f t="shared" si="73"/>
        <v>2019</v>
      </c>
      <c r="P64" s="2">
        <f t="shared" ref="P64:AI64" si="75">IF($B64="","",IF($O64=P$3,$N64*(1+(O$2*0.03)),IF(P$3=$O64+$J64,$N64*(1+(O$2*0.03)),IF(P$3=$O64+2*$J64,$N64*(1+(O$2*0.03)),IF(P$3=$O64+3*$J64,$N64*(1+(O$2*0.03)),IF(P$3=$O64+4*$J64,$N64*(1+(O$2*0.03)),IF(P$3=$O64+5*$J64,$N64*(1+(O$2*0.03)),"")))))))</f>
        <v>27975</v>
      </c>
      <c r="Q64" s="2" t="str">
        <f t="shared" si="75"/>
        <v/>
      </c>
      <c r="R64" s="2" t="str">
        <f t="shared" si="75"/>
        <v/>
      </c>
      <c r="S64" s="2" t="str">
        <f t="shared" si="75"/>
        <v/>
      </c>
      <c r="T64" s="2" t="str">
        <f t="shared" si="75"/>
        <v/>
      </c>
      <c r="U64" s="2" t="str">
        <f t="shared" si="75"/>
        <v/>
      </c>
      <c r="V64" s="2" t="str">
        <f t="shared" si="75"/>
        <v/>
      </c>
      <c r="W64" s="2" t="str">
        <f t="shared" si="75"/>
        <v/>
      </c>
      <c r="X64" s="2" t="str">
        <f t="shared" si="75"/>
        <v/>
      </c>
      <c r="Y64" s="2" t="str">
        <f t="shared" si="75"/>
        <v/>
      </c>
      <c r="Z64" s="2" t="str">
        <f t="shared" si="75"/>
        <v/>
      </c>
      <c r="AA64" s="2" t="str">
        <f t="shared" si="75"/>
        <v/>
      </c>
      <c r="AB64" s="2" t="str">
        <f t="shared" si="75"/>
        <v/>
      </c>
      <c r="AC64" s="2" t="str">
        <f t="shared" si="75"/>
        <v/>
      </c>
      <c r="AD64" s="2" t="str">
        <f t="shared" si="75"/>
        <v/>
      </c>
      <c r="AE64" s="2" t="str">
        <f t="shared" si="75"/>
        <v/>
      </c>
      <c r="AF64" s="2" t="str">
        <f t="shared" si="75"/>
        <v/>
      </c>
      <c r="AG64" s="2" t="str">
        <f t="shared" si="75"/>
        <v/>
      </c>
      <c r="AH64" s="2" t="str">
        <f t="shared" si="75"/>
        <v/>
      </c>
      <c r="AI64" s="2" t="str">
        <f t="shared" si="75"/>
        <v/>
      </c>
    </row>
    <row r="65" spans="2:35" ht="15" customHeight="1" x14ac:dyDescent="0.3">
      <c r="B65" t="s">
        <v>96</v>
      </c>
      <c r="C65" t="s">
        <v>273</v>
      </c>
      <c r="D65" t="s">
        <v>3</v>
      </c>
      <c r="E65" s="9" t="s">
        <v>306</v>
      </c>
      <c r="F65" t="s">
        <v>26</v>
      </c>
      <c r="G65" s="9" t="s">
        <v>363</v>
      </c>
      <c r="H65" s="3">
        <v>1110</v>
      </c>
      <c r="I65" s="8">
        <f>IF(H65="","",INDEX(Systems!F$4:F$985,MATCH($F65,Systems!D$4:D$985,0),1))</f>
        <v>25</v>
      </c>
      <c r="J65" s="9">
        <f>IF(H65="","",INDEX(Systems!E$4:E$985,MATCH($F65,Systems!D$4:D$985,0),1))</f>
        <v>25</v>
      </c>
      <c r="K65" s="9" t="s">
        <v>108</v>
      </c>
      <c r="L65" s="9">
        <v>1993</v>
      </c>
      <c r="M65" s="9">
        <v>2</v>
      </c>
      <c r="N65" s="8">
        <f t="shared" si="72"/>
        <v>27750</v>
      </c>
      <c r="O65" s="9">
        <f t="shared" si="73"/>
        <v>2019</v>
      </c>
      <c r="P65" s="2">
        <f t="shared" ref="P65:AI65" si="76">IF($B65="","",IF($O65=P$3,$N65*(1+(O$2*0.03)),IF(P$3=$O65+$J65,$N65*(1+(O$2*0.03)),IF(P$3=$O65+2*$J65,$N65*(1+(O$2*0.03)),IF(P$3=$O65+3*$J65,$N65*(1+(O$2*0.03)),IF(P$3=$O65+4*$J65,$N65*(1+(O$2*0.03)),IF(P$3=$O65+5*$J65,$N65*(1+(O$2*0.03)),"")))))))</f>
        <v>27750</v>
      </c>
      <c r="Q65" s="2" t="str">
        <f t="shared" si="76"/>
        <v/>
      </c>
      <c r="R65" s="2" t="str">
        <f t="shared" si="76"/>
        <v/>
      </c>
      <c r="S65" s="2" t="str">
        <f t="shared" si="76"/>
        <v/>
      </c>
      <c r="T65" s="2" t="str">
        <f t="shared" si="76"/>
        <v/>
      </c>
      <c r="U65" s="2" t="str">
        <f t="shared" si="76"/>
        <v/>
      </c>
      <c r="V65" s="2" t="str">
        <f t="shared" si="76"/>
        <v/>
      </c>
      <c r="W65" s="2" t="str">
        <f t="shared" si="76"/>
        <v/>
      </c>
      <c r="X65" s="2" t="str">
        <f t="shared" si="76"/>
        <v/>
      </c>
      <c r="Y65" s="2" t="str">
        <f t="shared" si="76"/>
        <v/>
      </c>
      <c r="Z65" s="2" t="str">
        <f t="shared" si="76"/>
        <v/>
      </c>
      <c r="AA65" s="2" t="str">
        <f t="shared" si="76"/>
        <v/>
      </c>
      <c r="AB65" s="2" t="str">
        <f t="shared" si="76"/>
        <v/>
      </c>
      <c r="AC65" s="2" t="str">
        <f t="shared" si="76"/>
        <v/>
      </c>
      <c r="AD65" s="2" t="str">
        <f t="shared" si="76"/>
        <v/>
      </c>
      <c r="AE65" s="2" t="str">
        <f t="shared" si="76"/>
        <v/>
      </c>
      <c r="AF65" s="2" t="str">
        <f t="shared" si="76"/>
        <v/>
      </c>
      <c r="AG65" s="2" t="str">
        <f t="shared" si="76"/>
        <v/>
      </c>
      <c r="AH65" s="2" t="str">
        <f t="shared" si="76"/>
        <v/>
      </c>
      <c r="AI65" s="2" t="str">
        <f t="shared" si="76"/>
        <v/>
      </c>
    </row>
    <row r="66" spans="2:35" ht="15" customHeight="1" x14ac:dyDescent="0.3">
      <c r="B66" t="s">
        <v>96</v>
      </c>
      <c r="C66" t="s">
        <v>273</v>
      </c>
      <c r="D66" t="s">
        <v>3</v>
      </c>
      <c r="E66" s="9" t="s">
        <v>307</v>
      </c>
      <c r="F66" t="s">
        <v>21</v>
      </c>
      <c r="G66" s="9" t="s">
        <v>364</v>
      </c>
      <c r="H66" s="3">
        <v>1242</v>
      </c>
      <c r="I66" s="8">
        <f>IF(H66="","",INDEX(Systems!F$4:F$985,MATCH($F66,Systems!D$4:D$985,0),1))</f>
        <v>15</v>
      </c>
      <c r="J66" s="9">
        <f>IF(H66="","",INDEX(Systems!E$4:E$985,MATCH($F66,Systems!D$4:D$985,0),1))</f>
        <v>25</v>
      </c>
      <c r="K66" s="9" t="s">
        <v>108</v>
      </c>
      <c r="L66" s="9">
        <v>1993</v>
      </c>
      <c r="M66" s="9">
        <v>2</v>
      </c>
      <c r="N66" s="8">
        <f t="shared" si="1"/>
        <v>18630</v>
      </c>
      <c r="O66" s="9">
        <f t="shared" si="2"/>
        <v>2019</v>
      </c>
      <c r="P66" s="2">
        <f t="shared" ref="P66:AI66" si="77">IF($B66="","",IF($O66=P$3,$N66*(1+(O$2*0.03)),IF(P$3=$O66+$J66,$N66*(1+(O$2*0.03)),IF(P$3=$O66+2*$J66,$N66*(1+(O$2*0.03)),IF(P$3=$O66+3*$J66,$N66*(1+(O$2*0.03)),IF(P$3=$O66+4*$J66,$N66*(1+(O$2*0.03)),IF(P$3=$O66+5*$J66,$N66*(1+(O$2*0.03)),"")))))))</f>
        <v>18630</v>
      </c>
      <c r="Q66" s="2" t="str">
        <f t="shared" si="77"/>
        <v/>
      </c>
      <c r="R66" s="2" t="str">
        <f t="shared" si="77"/>
        <v/>
      </c>
      <c r="S66" s="2" t="str">
        <f t="shared" si="77"/>
        <v/>
      </c>
      <c r="T66" s="2" t="str">
        <f t="shared" si="77"/>
        <v/>
      </c>
      <c r="U66" s="2" t="str">
        <f t="shared" si="77"/>
        <v/>
      </c>
      <c r="V66" s="2" t="str">
        <f t="shared" si="77"/>
        <v/>
      </c>
      <c r="W66" s="2" t="str">
        <f t="shared" si="77"/>
        <v/>
      </c>
      <c r="X66" s="2" t="str">
        <f t="shared" si="77"/>
        <v/>
      </c>
      <c r="Y66" s="2" t="str">
        <f t="shared" si="77"/>
        <v/>
      </c>
      <c r="Z66" s="2" t="str">
        <f t="shared" si="77"/>
        <v/>
      </c>
      <c r="AA66" s="2" t="str">
        <f t="shared" si="77"/>
        <v/>
      </c>
      <c r="AB66" s="2" t="str">
        <f t="shared" si="77"/>
        <v/>
      </c>
      <c r="AC66" s="2" t="str">
        <f t="shared" si="77"/>
        <v/>
      </c>
      <c r="AD66" s="2" t="str">
        <f t="shared" si="77"/>
        <v/>
      </c>
      <c r="AE66" s="2" t="str">
        <f t="shared" si="77"/>
        <v/>
      </c>
      <c r="AF66" s="2" t="str">
        <f t="shared" si="77"/>
        <v/>
      </c>
      <c r="AG66" s="2" t="str">
        <f t="shared" si="77"/>
        <v/>
      </c>
      <c r="AH66" s="2" t="str">
        <f t="shared" si="77"/>
        <v/>
      </c>
      <c r="AI66" s="2" t="str">
        <f t="shared" si="77"/>
        <v/>
      </c>
    </row>
    <row r="67" spans="2:35" ht="15" customHeight="1" x14ac:dyDescent="0.3">
      <c r="B67" t="s">
        <v>96</v>
      </c>
      <c r="C67" t="s">
        <v>273</v>
      </c>
      <c r="D67" t="s">
        <v>3</v>
      </c>
      <c r="E67" s="9" t="s">
        <v>301</v>
      </c>
      <c r="F67" t="s">
        <v>21</v>
      </c>
      <c r="G67" s="9" t="s">
        <v>358</v>
      </c>
      <c r="H67" s="3">
        <v>1073</v>
      </c>
      <c r="I67" s="8">
        <f>IF(H67="","",INDEX(Systems!F$4:F$985,MATCH($F67,Systems!D$4:D$985,0),1))</f>
        <v>15</v>
      </c>
      <c r="J67" s="9">
        <f>IF(H67="","",INDEX(Systems!E$4:E$985,MATCH($F67,Systems!D$4:D$985,0),1))</f>
        <v>25</v>
      </c>
      <c r="K67" s="9" t="s">
        <v>108</v>
      </c>
      <c r="L67" s="9">
        <v>1995</v>
      </c>
      <c r="M67" s="9">
        <v>2</v>
      </c>
      <c r="N67" s="8">
        <f t="shared" ref="N67:N68" si="78">IF(H67="","",H67*I67)</f>
        <v>16095</v>
      </c>
      <c r="O67" s="9">
        <f t="shared" ref="O67:O68" si="79">IF(M67="","",IF(IF(M67=1,$C$1,IF(M67=2,L67+(0.8*J67),IF(M67=3,L67+J67)))&lt;$C$1,$C$1,(IF(M67=1,$C$1,IF(M67=2,L67+(0.8*J67),IF(M67=3,L67+J67))))))</f>
        <v>2019</v>
      </c>
      <c r="P67" s="2">
        <f t="shared" ref="P67:AI67" si="80">IF($B67="","",IF($O67=P$3,$N67*(1+(O$2*0.03)),IF(P$3=$O67+$J67,$N67*(1+(O$2*0.03)),IF(P$3=$O67+2*$J67,$N67*(1+(O$2*0.03)),IF(P$3=$O67+3*$J67,$N67*(1+(O$2*0.03)),IF(P$3=$O67+4*$J67,$N67*(1+(O$2*0.03)),IF(P$3=$O67+5*$J67,$N67*(1+(O$2*0.03)),"")))))))</f>
        <v>16095</v>
      </c>
      <c r="Q67" s="2" t="str">
        <f t="shared" si="80"/>
        <v/>
      </c>
      <c r="R67" s="2" t="str">
        <f t="shared" si="80"/>
        <v/>
      </c>
      <c r="S67" s="2" t="str">
        <f t="shared" si="80"/>
        <v/>
      </c>
      <c r="T67" s="2" t="str">
        <f t="shared" si="80"/>
        <v/>
      </c>
      <c r="U67" s="2" t="str">
        <f t="shared" si="80"/>
        <v/>
      </c>
      <c r="V67" s="2" t="str">
        <f t="shared" si="80"/>
        <v/>
      </c>
      <c r="W67" s="2" t="str">
        <f t="shared" si="80"/>
        <v/>
      </c>
      <c r="X67" s="2" t="str">
        <f t="shared" si="80"/>
        <v/>
      </c>
      <c r="Y67" s="2" t="str">
        <f t="shared" si="80"/>
        <v/>
      </c>
      <c r="Z67" s="2" t="str">
        <f t="shared" si="80"/>
        <v/>
      </c>
      <c r="AA67" s="2" t="str">
        <f t="shared" si="80"/>
        <v/>
      </c>
      <c r="AB67" s="2" t="str">
        <f t="shared" si="80"/>
        <v/>
      </c>
      <c r="AC67" s="2" t="str">
        <f t="shared" si="80"/>
        <v/>
      </c>
      <c r="AD67" s="2" t="str">
        <f t="shared" si="80"/>
        <v/>
      </c>
      <c r="AE67" s="2" t="str">
        <f t="shared" si="80"/>
        <v/>
      </c>
      <c r="AF67" s="2" t="str">
        <f t="shared" si="80"/>
        <v/>
      </c>
      <c r="AG67" s="2" t="str">
        <f t="shared" si="80"/>
        <v/>
      </c>
      <c r="AH67" s="2" t="str">
        <f t="shared" si="80"/>
        <v/>
      </c>
      <c r="AI67" s="2" t="str">
        <f t="shared" si="80"/>
        <v/>
      </c>
    </row>
    <row r="68" spans="2:35" ht="15" customHeight="1" x14ac:dyDescent="0.3">
      <c r="B68" t="s">
        <v>96</v>
      </c>
      <c r="C68" t="s">
        <v>273</v>
      </c>
      <c r="D68" t="s">
        <v>3</v>
      </c>
      <c r="E68" s="9" t="s">
        <v>299</v>
      </c>
      <c r="F68" t="s">
        <v>26</v>
      </c>
      <c r="G68" s="9" t="s">
        <v>356</v>
      </c>
      <c r="H68" s="3">
        <v>2095</v>
      </c>
      <c r="I68" s="8">
        <f>IF(H68="","",INDEX(Systems!F$4:F$985,MATCH($F68,Systems!D$4:D$985,0),1))</f>
        <v>25</v>
      </c>
      <c r="J68" s="9">
        <f>IF(H68="","",INDEX(Systems!E$4:E$985,MATCH($F68,Systems!D$4:D$985,0),1))</f>
        <v>25</v>
      </c>
      <c r="K68" s="9" t="s">
        <v>108</v>
      </c>
      <c r="L68" s="9">
        <v>2001</v>
      </c>
      <c r="M68" s="9">
        <v>2</v>
      </c>
      <c r="N68" s="8">
        <f t="shared" si="78"/>
        <v>52375</v>
      </c>
      <c r="O68" s="9">
        <f t="shared" si="79"/>
        <v>2021</v>
      </c>
      <c r="P68" s="2" t="str">
        <f t="shared" ref="P68:AI68" si="81">IF($B68="","",IF($O68=P$3,$N68*(1+(O$2*0.03)),IF(P$3=$O68+$J68,$N68*(1+(O$2*0.03)),IF(P$3=$O68+2*$J68,$N68*(1+(O$2*0.03)),IF(P$3=$O68+3*$J68,$N68*(1+(O$2*0.03)),IF(P$3=$O68+4*$J68,$N68*(1+(O$2*0.03)),IF(P$3=$O68+5*$J68,$N68*(1+(O$2*0.03)),"")))))))</f>
        <v/>
      </c>
      <c r="Q68" s="2" t="str">
        <f t="shared" si="81"/>
        <v/>
      </c>
      <c r="R68" s="2">
        <f t="shared" si="81"/>
        <v>55517.5</v>
      </c>
      <c r="S68" s="2" t="str">
        <f t="shared" si="81"/>
        <v/>
      </c>
      <c r="T68" s="2" t="str">
        <f t="shared" si="81"/>
        <v/>
      </c>
      <c r="U68" s="2" t="str">
        <f t="shared" si="81"/>
        <v/>
      </c>
      <c r="V68" s="2" t="str">
        <f t="shared" si="81"/>
        <v/>
      </c>
      <c r="W68" s="2" t="str">
        <f t="shared" si="81"/>
        <v/>
      </c>
      <c r="X68" s="2" t="str">
        <f t="shared" si="81"/>
        <v/>
      </c>
      <c r="Y68" s="2" t="str">
        <f t="shared" si="81"/>
        <v/>
      </c>
      <c r="Z68" s="2" t="str">
        <f t="shared" si="81"/>
        <v/>
      </c>
      <c r="AA68" s="2" t="str">
        <f t="shared" si="81"/>
        <v/>
      </c>
      <c r="AB68" s="2" t="str">
        <f t="shared" si="81"/>
        <v/>
      </c>
      <c r="AC68" s="2" t="str">
        <f t="shared" si="81"/>
        <v/>
      </c>
      <c r="AD68" s="2" t="str">
        <f t="shared" si="81"/>
        <v/>
      </c>
      <c r="AE68" s="2" t="str">
        <f t="shared" si="81"/>
        <v/>
      </c>
      <c r="AF68" s="2" t="str">
        <f t="shared" si="81"/>
        <v/>
      </c>
      <c r="AG68" s="2" t="str">
        <f t="shared" si="81"/>
        <v/>
      </c>
      <c r="AH68" s="2" t="str">
        <f t="shared" si="81"/>
        <v/>
      </c>
      <c r="AI68" s="2" t="str">
        <f t="shared" si="81"/>
        <v/>
      </c>
    </row>
    <row r="69" spans="2:35" ht="15" customHeight="1" x14ac:dyDescent="0.3">
      <c r="B69" t="s">
        <v>96</v>
      </c>
      <c r="C69" t="s">
        <v>273</v>
      </c>
      <c r="D69" t="s">
        <v>3</v>
      </c>
      <c r="E69" s="9" t="s">
        <v>303</v>
      </c>
      <c r="F69" t="s">
        <v>26</v>
      </c>
      <c r="G69" s="9" t="s">
        <v>360</v>
      </c>
      <c r="H69" s="3">
        <v>1142</v>
      </c>
      <c r="I69" s="8">
        <f>IF(H69="","",INDEX(Systems!F$4:F$985,MATCH($F69,Systems!D$4:D$985,0),1))</f>
        <v>25</v>
      </c>
      <c r="J69" s="9">
        <f>IF(H69="","",INDEX(Systems!E$4:E$985,MATCH($F69,Systems!D$4:D$985,0),1))</f>
        <v>25</v>
      </c>
      <c r="K69" s="9" t="s">
        <v>108</v>
      </c>
      <c r="L69" s="9">
        <v>2001</v>
      </c>
      <c r="M69" s="9">
        <v>2</v>
      </c>
      <c r="N69" s="8">
        <f t="shared" si="1"/>
        <v>28550</v>
      </c>
      <c r="O69" s="9">
        <f t="shared" si="2"/>
        <v>2021</v>
      </c>
      <c r="P69" s="2" t="str">
        <f t="shared" ref="P69:AI69" si="82">IF($B69="","",IF($O69=P$3,$N69*(1+(O$2*0.03)),IF(P$3=$O69+$J69,$N69*(1+(O$2*0.03)),IF(P$3=$O69+2*$J69,$N69*(1+(O$2*0.03)),IF(P$3=$O69+3*$J69,$N69*(1+(O$2*0.03)),IF(P$3=$O69+4*$J69,$N69*(1+(O$2*0.03)),IF(P$3=$O69+5*$J69,$N69*(1+(O$2*0.03)),"")))))))</f>
        <v/>
      </c>
      <c r="Q69" s="2" t="str">
        <f t="shared" si="82"/>
        <v/>
      </c>
      <c r="R69" s="2">
        <f t="shared" si="82"/>
        <v>30263</v>
      </c>
      <c r="S69" s="2" t="str">
        <f t="shared" si="82"/>
        <v/>
      </c>
      <c r="T69" s="2" t="str">
        <f t="shared" si="82"/>
        <v/>
      </c>
      <c r="U69" s="2" t="str">
        <f t="shared" si="82"/>
        <v/>
      </c>
      <c r="V69" s="2" t="str">
        <f t="shared" si="82"/>
        <v/>
      </c>
      <c r="W69" s="2" t="str">
        <f t="shared" si="82"/>
        <v/>
      </c>
      <c r="X69" s="2" t="str">
        <f t="shared" si="82"/>
        <v/>
      </c>
      <c r="Y69" s="2" t="str">
        <f t="shared" si="82"/>
        <v/>
      </c>
      <c r="Z69" s="2" t="str">
        <f t="shared" si="82"/>
        <v/>
      </c>
      <c r="AA69" s="2" t="str">
        <f t="shared" si="82"/>
        <v/>
      </c>
      <c r="AB69" s="2" t="str">
        <f t="shared" si="82"/>
        <v/>
      </c>
      <c r="AC69" s="2" t="str">
        <f t="shared" si="82"/>
        <v/>
      </c>
      <c r="AD69" s="2" t="str">
        <f t="shared" si="82"/>
        <v/>
      </c>
      <c r="AE69" s="2" t="str">
        <f t="shared" si="82"/>
        <v/>
      </c>
      <c r="AF69" s="2" t="str">
        <f t="shared" si="82"/>
        <v/>
      </c>
      <c r="AG69" s="2" t="str">
        <f t="shared" si="82"/>
        <v/>
      </c>
      <c r="AH69" s="2" t="str">
        <f t="shared" si="82"/>
        <v/>
      </c>
      <c r="AI69" s="2" t="str">
        <f t="shared" si="82"/>
        <v/>
      </c>
    </row>
    <row r="70" spans="2:35" ht="15" customHeight="1" x14ac:dyDescent="0.3">
      <c r="B70" t="s">
        <v>96</v>
      </c>
      <c r="C70" t="s">
        <v>273</v>
      </c>
      <c r="D70" t="s">
        <v>3</v>
      </c>
      <c r="E70" s="9" t="s">
        <v>317</v>
      </c>
      <c r="F70" t="s">
        <v>20</v>
      </c>
      <c r="G70" s="9" t="s">
        <v>317</v>
      </c>
      <c r="H70" s="3">
        <v>429</v>
      </c>
      <c r="I70" s="8">
        <f>IF(H70="","",INDEX(Systems!F$4:F$985,MATCH($F70,Systems!D$4:D$985,0),1))</f>
        <v>18</v>
      </c>
      <c r="J70" s="9">
        <f>IF(H70="","",INDEX(Systems!E$4:E$985,MATCH($F70,Systems!D$4:D$985,0),1))</f>
        <v>30</v>
      </c>
      <c r="K70" s="9" t="s">
        <v>109</v>
      </c>
      <c r="L70" s="9">
        <v>1976</v>
      </c>
      <c r="M70" s="9">
        <v>3</v>
      </c>
      <c r="N70" s="8">
        <f t="shared" ref="N70:N71" si="83">IF(H70="","",H70*I70)</f>
        <v>7722</v>
      </c>
      <c r="O70" s="9">
        <f t="shared" ref="O70:O71" si="84">IF(M70="","",IF(IF(M70=1,$C$1,IF(M70=2,L70+(0.8*J70),IF(M70=3,L70+J70)))&lt;$C$1,$C$1,(IF(M70=1,$C$1,IF(M70=2,L70+(0.8*J70),IF(M70=3,L70+J70))))))</f>
        <v>2019</v>
      </c>
      <c r="P70" s="2">
        <f t="shared" ref="P70:AI70" si="85">IF($B70="","",IF($O70=P$3,$N70*(1+(O$2*0.03)),IF(P$3=$O70+$J70,$N70*(1+(O$2*0.03)),IF(P$3=$O70+2*$J70,$N70*(1+(O$2*0.03)),IF(P$3=$O70+3*$J70,$N70*(1+(O$2*0.03)),IF(P$3=$O70+4*$J70,$N70*(1+(O$2*0.03)),IF(P$3=$O70+5*$J70,$N70*(1+(O$2*0.03)),"")))))))</f>
        <v>7722</v>
      </c>
      <c r="Q70" s="2" t="str">
        <f t="shared" si="85"/>
        <v/>
      </c>
      <c r="R70" s="2" t="str">
        <f t="shared" si="85"/>
        <v/>
      </c>
      <c r="S70" s="2" t="str">
        <f t="shared" si="85"/>
        <v/>
      </c>
      <c r="T70" s="2" t="str">
        <f t="shared" si="85"/>
        <v/>
      </c>
      <c r="U70" s="2" t="str">
        <f t="shared" si="85"/>
        <v/>
      </c>
      <c r="V70" s="2" t="str">
        <f t="shared" si="85"/>
        <v/>
      </c>
      <c r="W70" s="2" t="str">
        <f t="shared" si="85"/>
        <v/>
      </c>
      <c r="X70" s="2" t="str">
        <f t="shared" si="85"/>
        <v/>
      </c>
      <c r="Y70" s="2" t="str">
        <f t="shared" si="85"/>
        <v/>
      </c>
      <c r="Z70" s="2" t="str">
        <f t="shared" si="85"/>
        <v/>
      </c>
      <c r="AA70" s="2" t="str">
        <f t="shared" si="85"/>
        <v/>
      </c>
      <c r="AB70" s="2" t="str">
        <f t="shared" si="85"/>
        <v/>
      </c>
      <c r="AC70" s="2" t="str">
        <f t="shared" si="85"/>
        <v/>
      </c>
      <c r="AD70" s="2" t="str">
        <f t="shared" si="85"/>
        <v/>
      </c>
      <c r="AE70" s="2" t="str">
        <f t="shared" si="85"/>
        <v/>
      </c>
      <c r="AF70" s="2" t="str">
        <f t="shared" si="85"/>
        <v/>
      </c>
      <c r="AG70" s="2" t="str">
        <f t="shared" si="85"/>
        <v/>
      </c>
      <c r="AH70" s="2" t="str">
        <f t="shared" si="85"/>
        <v/>
      </c>
      <c r="AI70" s="2" t="str">
        <f t="shared" si="85"/>
        <v/>
      </c>
    </row>
    <row r="71" spans="2:35" ht="15" customHeight="1" x14ac:dyDescent="0.3">
      <c r="B71" t="s">
        <v>96</v>
      </c>
      <c r="C71" t="s">
        <v>273</v>
      </c>
      <c r="D71" t="s">
        <v>3</v>
      </c>
      <c r="E71" s="9" t="s">
        <v>298</v>
      </c>
      <c r="F71" t="s">
        <v>29</v>
      </c>
      <c r="G71" s="41" t="s">
        <v>347</v>
      </c>
      <c r="H71" s="3">
        <v>2511</v>
      </c>
      <c r="I71" s="8">
        <f>IF(H71="","",INDEX(Systems!F$4:F$985,MATCH($F71,Systems!D$4:D$985,0),1))</f>
        <v>9.5</v>
      </c>
      <c r="J71" s="9">
        <f>IF(H71="","",INDEX(Systems!E$4:E$985,MATCH($F71,Systems!D$4:D$985,0),1))</f>
        <v>15</v>
      </c>
      <c r="K71" s="9" t="s">
        <v>109</v>
      </c>
      <c r="L71" s="9">
        <v>2015</v>
      </c>
      <c r="M71" s="9">
        <v>3</v>
      </c>
      <c r="N71" s="8">
        <f t="shared" si="83"/>
        <v>23854.5</v>
      </c>
      <c r="O71" s="9">
        <f t="shared" si="84"/>
        <v>2030</v>
      </c>
      <c r="P71" s="2" t="str">
        <f t="shared" ref="P71:AI71" si="86">IF($B71="","",IF($O71=P$3,$N71*(1+(O$2*0.03)),IF(P$3=$O71+$J71,$N71*(1+(O$2*0.03)),IF(P$3=$O71+2*$J71,$N71*(1+(O$2*0.03)),IF(P$3=$O71+3*$J71,$N71*(1+(O$2*0.03)),IF(P$3=$O71+4*$J71,$N71*(1+(O$2*0.03)),IF(P$3=$O71+5*$J71,$N71*(1+(O$2*0.03)),"")))))))</f>
        <v/>
      </c>
      <c r="Q71" s="2" t="str">
        <f t="shared" si="86"/>
        <v/>
      </c>
      <c r="R71" s="2" t="str">
        <f t="shared" si="86"/>
        <v/>
      </c>
      <c r="S71" s="2" t="str">
        <f t="shared" si="86"/>
        <v/>
      </c>
      <c r="T71" s="2" t="str">
        <f t="shared" si="86"/>
        <v/>
      </c>
      <c r="U71" s="2" t="str">
        <f t="shared" si="86"/>
        <v/>
      </c>
      <c r="V71" s="2" t="str">
        <f t="shared" si="86"/>
        <v/>
      </c>
      <c r="W71" s="2" t="str">
        <f t="shared" si="86"/>
        <v/>
      </c>
      <c r="X71" s="2" t="str">
        <f t="shared" si="86"/>
        <v/>
      </c>
      <c r="Y71" s="2" t="str">
        <f t="shared" si="86"/>
        <v/>
      </c>
      <c r="Z71" s="2" t="str">
        <f t="shared" si="86"/>
        <v/>
      </c>
      <c r="AA71" s="2">
        <f t="shared" si="86"/>
        <v>31726.485000000001</v>
      </c>
      <c r="AB71" s="2" t="str">
        <f t="shared" si="86"/>
        <v/>
      </c>
      <c r="AC71" s="2" t="str">
        <f t="shared" si="86"/>
        <v/>
      </c>
      <c r="AD71" s="2" t="str">
        <f t="shared" si="86"/>
        <v/>
      </c>
      <c r="AE71" s="2" t="str">
        <f t="shared" si="86"/>
        <v/>
      </c>
      <c r="AF71" s="2" t="str">
        <f t="shared" si="86"/>
        <v/>
      </c>
      <c r="AG71" s="2" t="str">
        <f t="shared" si="86"/>
        <v/>
      </c>
      <c r="AH71" s="2" t="str">
        <f t="shared" si="86"/>
        <v/>
      </c>
      <c r="AI71" s="2" t="str">
        <f t="shared" si="86"/>
        <v/>
      </c>
    </row>
    <row r="72" spans="2:35" ht="15" customHeight="1" x14ac:dyDescent="0.3">
      <c r="B72" t="s">
        <v>96</v>
      </c>
      <c r="C72" t="s">
        <v>273</v>
      </c>
      <c r="D72" t="s">
        <v>3</v>
      </c>
      <c r="E72" s="9" t="s">
        <v>298</v>
      </c>
      <c r="F72" t="s">
        <v>21</v>
      </c>
      <c r="G72" s="9" t="s">
        <v>349</v>
      </c>
      <c r="H72" s="3">
        <v>11479</v>
      </c>
      <c r="I72" s="8">
        <f>IF(H72="","",INDEX(Systems!F$4:F$985,MATCH($F72,Systems!D$4:D$985,0),1))</f>
        <v>15</v>
      </c>
      <c r="J72" s="9">
        <f>IF(H72="","",INDEX(Systems!E$4:E$985,MATCH($F72,Systems!D$4:D$985,0),1))</f>
        <v>25</v>
      </c>
      <c r="K72" s="9" t="s">
        <v>109</v>
      </c>
      <c r="L72" s="9">
        <v>1976</v>
      </c>
      <c r="M72" s="9">
        <v>3</v>
      </c>
      <c r="N72" s="8">
        <f t="shared" si="1"/>
        <v>172185</v>
      </c>
      <c r="O72" s="9">
        <f t="shared" si="2"/>
        <v>2019</v>
      </c>
      <c r="P72" s="2">
        <f t="shared" ref="P72:AI72" si="87">IF($B72="","",IF($O72=P$3,$N72*(1+(O$2*0.03)),IF(P$3=$O72+$J72,$N72*(1+(O$2*0.03)),IF(P$3=$O72+2*$J72,$N72*(1+(O$2*0.03)),IF(P$3=$O72+3*$J72,$N72*(1+(O$2*0.03)),IF(P$3=$O72+4*$J72,$N72*(1+(O$2*0.03)),IF(P$3=$O72+5*$J72,$N72*(1+(O$2*0.03)),"")))))))</f>
        <v>172185</v>
      </c>
      <c r="Q72" s="2" t="str">
        <f t="shared" si="87"/>
        <v/>
      </c>
      <c r="R72" s="2" t="str">
        <f t="shared" si="87"/>
        <v/>
      </c>
      <c r="S72" s="2" t="str">
        <f t="shared" si="87"/>
        <v/>
      </c>
      <c r="T72" s="2" t="str">
        <f t="shared" si="87"/>
        <v/>
      </c>
      <c r="U72" s="2" t="str">
        <f t="shared" si="87"/>
        <v/>
      </c>
      <c r="V72" s="2" t="str">
        <f t="shared" si="87"/>
        <v/>
      </c>
      <c r="W72" s="2" t="str">
        <f t="shared" si="87"/>
        <v/>
      </c>
      <c r="X72" s="2" t="str">
        <f t="shared" si="87"/>
        <v/>
      </c>
      <c r="Y72" s="2" t="str">
        <f t="shared" si="87"/>
        <v/>
      </c>
      <c r="Z72" s="2" t="str">
        <f t="shared" si="87"/>
        <v/>
      </c>
      <c r="AA72" s="2" t="str">
        <f t="shared" si="87"/>
        <v/>
      </c>
      <c r="AB72" s="2" t="str">
        <f t="shared" si="87"/>
        <v/>
      </c>
      <c r="AC72" s="2" t="str">
        <f t="shared" si="87"/>
        <v/>
      </c>
      <c r="AD72" s="2" t="str">
        <f t="shared" si="87"/>
        <v/>
      </c>
      <c r="AE72" s="2" t="str">
        <f t="shared" si="87"/>
        <v/>
      </c>
      <c r="AF72" s="2" t="str">
        <f t="shared" si="87"/>
        <v/>
      </c>
      <c r="AG72" s="2" t="str">
        <f t="shared" si="87"/>
        <v/>
      </c>
      <c r="AH72" s="2" t="str">
        <f t="shared" si="87"/>
        <v/>
      </c>
      <c r="AI72" s="2" t="str">
        <f t="shared" si="87"/>
        <v/>
      </c>
    </row>
    <row r="73" spans="2:35" ht="15" customHeight="1" x14ac:dyDescent="0.3">
      <c r="B73" t="s">
        <v>96</v>
      </c>
      <c r="C73" t="s">
        <v>273</v>
      </c>
      <c r="D73" t="s">
        <v>3</v>
      </c>
      <c r="E73" s="9" t="s">
        <v>309</v>
      </c>
      <c r="F73" t="s">
        <v>29</v>
      </c>
      <c r="G73" s="41" t="s">
        <v>352</v>
      </c>
      <c r="H73" s="3">
        <v>1336</v>
      </c>
      <c r="I73" s="8">
        <f>IF(H73="","",INDEX(Systems!F$4:F$985,MATCH($F73,Systems!D$4:D$985,0),1))</f>
        <v>9.5</v>
      </c>
      <c r="J73" s="9">
        <f>IF(H73="","",INDEX(Systems!E$4:E$985,MATCH($F73,Systems!D$4:D$985,0),1))</f>
        <v>15</v>
      </c>
      <c r="K73" s="9" t="s">
        <v>109</v>
      </c>
      <c r="L73" s="9">
        <v>1976</v>
      </c>
      <c r="M73" s="9">
        <v>3</v>
      </c>
      <c r="N73" s="8">
        <f t="shared" ref="N73:N74" si="88">IF(H73="","",H73*I73)</f>
        <v>12692</v>
      </c>
      <c r="O73" s="9">
        <f t="shared" ref="O73:O74" si="89">IF(M73="","",IF(IF(M73=1,$C$1,IF(M73=2,L73+(0.8*J73),IF(M73=3,L73+J73)))&lt;$C$1,$C$1,(IF(M73=1,$C$1,IF(M73=2,L73+(0.8*J73),IF(M73=3,L73+J73))))))</f>
        <v>2019</v>
      </c>
      <c r="P73" s="2">
        <f t="shared" ref="P73:AI73" si="90">IF($B73="","",IF($O73=P$3,$N73*(1+(O$2*0.03)),IF(P$3=$O73+$J73,$N73*(1+(O$2*0.03)),IF(P$3=$O73+2*$J73,$N73*(1+(O$2*0.03)),IF(P$3=$O73+3*$J73,$N73*(1+(O$2*0.03)),IF(P$3=$O73+4*$J73,$N73*(1+(O$2*0.03)),IF(P$3=$O73+5*$J73,$N73*(1+(O$2*0.03)),"")))))))</f>
        <v>12692</v>
      </c>
      <c r="Q73" s="2" t="str">
        <f t="shared" si="90"/>
        <v/>
      </c>
      <c r="R73" s="2" t="str">
        <f t="shared" si="90"/>
        <v/>
      </c>
      <c r="S73" s="2" t="str">
        <f t="shared" si="90"/>
        <v/>
      </c>
      <c r="T73" s="2" t="str">
        <f t="shared" si="90"/>
        <v/>
      </c>
      <c r="U73" s="2" t="str">
        <f t="shared" si="90"/>
        <v/>
      </c>
      <c r="V73" s="2" t="str">
        <f t="shared" si="90"/>
        <v/>
      </c>
      <c r="W73" s="2" t="str">
        <f t="shared" si="90"/>
        <v/>
      </c>
      <c r="X73" s="2" t="str">
        <f t="shared" si="90"/>
        <v/>
      </c>
      <c r="Y73" s="2" t="str">
        <f t="shared" si="90"/>
        <v/>
      </c>
      <c r="Z73" s="2" t="str">
        <f t="shared" si="90"/>
        <v/>
      </c>
      <c r="AA73" s="2" t="str">
        <f t="shared" si="90"/>
        <v/>
      </c>
      <c r="AB73" s="2" t="str">
        <f t="shared" si="90"/>
        <v/>
      </c>
      <c r="AC73" s="2" t="str">
        <f t="shared" si="90"/>
        <v/>
      </c>
      <c r="AD73" s="2" t="str">
        <f t="shared" si="90"/>
        <v/>
      </c>
      <c r="AE73" s="2">
        <f t="shared" si="90"/>
        <v>18403.399999999998</v>
      </c>
      <c r="AF73" s="2" t="str">
        <f t="shared" si="90"/>
        <v/>
      </c>
      <c r="AG73" s="2" t="str">
        <f t="shared" si="90"/>
        <v/>
      </c>
      <c r="AH73" s="2" t="str">
        <f t="shared" si="90"/>
        <v/>
      </c>
      <c r="AI73" s="2" t="str">
        <f t="shared" si="90"/>
        <v/>
      </c>
    </row>
    <row r="74" spans="2:35" ht="15" customHeight="1" x14ac:dyDescent="0.3">
      <c r="B74" t="s">
        <v>96</v>
      </c>
      <c r="C74" t="s">
        <v>273</v>
      </c>
      <c r="D74" t="s">
        <v>3</v>
      </c>
      <c r="E74" s="9" t="s">
        <v>309</v>
      </c>
      <c r="F74" t="s">
        <v>20</v>
      </c>
      <c r="G74" s="9" t="s">
        <v>353</v>
      </c>
      <c r="H74" s="3">
        <v>2289</v>
      </c>
      <c r="I74" s="8">
        <f>IF(H74="","",INDEX(Systems!F$4:F$985,MATCH($F74,Systems!D$4:D$985,0),1))</f>
        <v>18</v>
      </c>
      <c r="J74" s="9">
        <f>IF(H74="","",INDEX(Systems!E$4:E$985,MATCH($F74,Systems!D$4:D$985,0),1))</f>
        <v>30</v>
      </c>
      <c r="K74" s="9" t="s">
        <v>109</v>
      </c>
      <c r="L74" s="9">
        <v>1976</v>
      </c>
      <c r="M74" s="9">
        <v>3</v>
      </c>
      <c r="N74" s="8">
        <f t="shared" si="88"/>
        <v>41202</v>
      </c>
      <c r="O74" s="9">
        <f t="shared" si="89"/>
        <v>2019</v>
      </c>
      <c r="P74" s="2">
        <f t="shared" ref="P74:AI74" si="91">IF($B74="","",IF($O74=P$3,$N74*(1+(O$2*0.03)),IF(P$3=$O74+$J74,$N74*(1+(O$2*0.03)),IF(P$3=$O74+2*$J74,$N74*(1+(O$2*0.03)),IF(P$3=$O74+3*$J74,$N74*(1+(O$2*0.03)),IF(P$3=$O74+4*$J74,$N74*(1+(O$2*0.03)),IF(P$3=$O74+5*$J74,$N74*(1+(O$2*0.03)),"")))))))</f>
        <v>41202</v>
      </c>
      <c r="Q74" s="2" t="str">
        <f t="shared" si="91"/>
        <v/>
      </c>
      <c r="R74" s="2" t="str">
        <f t="shared" si="91"/>
        <v/>
      </c>
      <c r="S74" s="2" t="str">
        <f t="shared" si="91"/>
        <v/>
      </c>
      <c r="T74" s="2" t="str">
        <f t="shared" si="91"/>
        <v/>
      </c>
      <c r="U74" s="2" t="str">
        <f t="shared" si="91"/>
        <v/>
      </c>
      <c r="V74" s="2" t="str">
        <f t="shared" si="91"/>
        <v/>
      </c>
      <c r="W74" s="2" t="str">
        <f t="shared" si="91"/>
        <v/>
      </c>
      <c r="X74" s="2" t="str">
        <f t="shared" si="91"/>
        <v/>
      </c>
      <c r="Y74" s="2" t="str">
        <f t="shared" si="91"/>
        <v/>
      </c>
      <c r="Z74" s="2" t="str">
        <f t="shared" si="91"/>
        <v/>
      </c>
      <c r="AA74" s="2" t="str">
        <f t="shared" si="91"/>
        <v/>
      </c>
      <c r="AB74" s="2" t="str">
        <f t="shared" si="91"/>
        <v/>
      </c>
      <c r="AC74" s="2" t="str">
        <f t="shared" si="91"/>
        <v/>
      </c>
      <c r="AD74" s="2" t="str">
        <f t="shared" si="91"/>
        <v/>
      </c>
      <c r="AE74" s="2" t="str">
        <f t="shared" si="91"/>
        <v/>
      </c>
      <c r="AF74" s="2" t="str">
        <f t="shared" si="91"/>
        <v/>
      </c>
      <c r="AG74" s="2" t="str">
        <f t="shared" si="91"/>
        <v/>
      </c>
      <c r="AH74" s="2" t="str">
        <f t="shared" si="91"/>
        <v/>
      </c>
      <c r="AI74" s="2" t="str">
        <f t="shared" si="91"/>
        <v/>
      </c>
    </row>
    <row r="75" spans="2:35" ht="15" customHeight="1" x14ac:dyDescent="0.3">
      <c r="B75" t="s">
        <v>96</v>
      </c>
      <c r="C75" t="s">
        <v>273</v>
      </c>
      <c r="D75" t="s">
        <v>3</v>
      </c>
      <c r="E75" s="9" t="s">
        <v>312</v>
      </c>
      <c r="F75" t="s">
        <v>29</v>
      </c>
      <c r="G75" s="9" t="s">
        <v>354</v>
      </c>
      <c r="H75" s="3">
        <v>1789</v>
      </c>
      <c r="I75" s="8">
        <f>IF(H75="","",INDEX(Systems!F$4:F$985,MATCH($F75,Systems!D$4:D$985,0),1))</f>
        <v>9.5</v>
      </c>
      <c r="J75" s="9">
        <f>IF(H75="","",INDEX(Systems!E$4:E$985,MATCH($F75,Systems!D$4:D$985,0),1))</f>
        <v>15</v>
      </c>
      <c r="K75" s="9" t="s">
        <v>109</v>
      </c>
      <c r="L75" s="9">
        <v>1976</v>
      </c>
      <c r="M75" s="9">
        <v>3</v>
      </c>
      <c r="N75" s="8">
        <f t="shared" si="1"/>
        <v>16995.5</v>
      </c>
      <c r="O75" s="9">
        <f t="shared" si="2"/>
        <v>2019</v>
      </c>
      <c r="P75" s="2">
        <f t="shared" ref="P75:AI75" si="92">IF($B75="","",IF($O75=P$3,$N75*(1+(O$2*0.03)),IF(P$3=$O75+$J75,$N75*(1+(O$2*0.03)),IF(P$3=$O75+2*$J75,$N75*(1+(O$2*0.03)),IF(P$3=$O75+3*$J75,$N75*(1+(O$2*0.03)),IF(P$3=$O75+4*$J75,$N75*(1+(O$2*0.03)),IF(P$3=$O75+5*$J75,$N75*(1+(O$2*0.03)),"")))))))</f>
        <v>16995.5</v>
      </c>
      <c r="Q75" s="2" t="str">
        <f t="shared" si="92"/>
        <v/>
      </c>
      <c r="R75" s="2" t="str">
        <f t="shared" si="92"/>
        <v/>
      </c>
      <c r="S75" s="2" t="str">
        <f t="shared" si="92"/>
        <v/>
      </c>
      <c r="T75" s="2" t="str">
        <f t="shared" si="92"/>
        <v/>
      </c>
      <c r="U75" s="2" t="str">
        <f t="shared" si="92"/>
        <v/>
      </c>
      <c r="V75" s="2" t="str">
        <f t="shared" si="92"/>
        <v/>
      </c>
      <c r="W75" s="2" t="str">
        <f t="shared" si="92"/>
        <v/>
      </c>
      <c r="X75" s="2" t="str">
        <f t="shared" si="92"/>
        <v/>
      </c>
      <c r="Y75" s="2" t="str">
        <f t="shared" si="92"/>
        <v/>
      </c>
      <c r="Z75" s="2" t="str">
        <f t="shared" si="92"/>
        <v/>
      </c>
      <c r="AA75" s="2" t="str">
        <f t="shared" si="92"/>
        <v/>
      </c>
      <c r="AB75" s="2" t="str">
        <f t="shared" si="92"/>
        <v/>
      </c>
      <c r="AC75" s="2" t="str">
        <f t="shared" si="92"/>
        <v/>
      </c>
      <c r="AD75" s="2" t="str">
        <f t="shared" si="92"/>
        <v/>
      </c>
      <c r="AE75" s="2">
        <f t="shared" si="92"/>
        <v>24643.474999999999</v>
      </c>
      <c r="AF75" s="2" t="str">
        <f t="shared" si="92"/>
        <v/>
      </c>
      <c r="AG75" s="2" t="str">
        <f t="shared" si="92"/>
        <v/>
      </c>
      <c r="AH75" s="2" t="str">
        <f t="shared" si="92"/>
        <v/>
      </c>
      <c r="AI75" s="2" t="str">
        <f t="shared" si="92"/>
        <v/>
      </c>
    </row>
    <row r="76" spans="2:35" ht="15" customHeight="1" x14ac:dyDescent="0.3">
      <c r="B76" t="s">
        <v>96</v>
      </c>
      <c r="C76" t="s">
        <v>273</v>
      </c>
      <c r="D76" t="s">
        <v>3</v>
      </c>
      <c r="E76" s="9" t="s">
        <v>314</v>
      </c>
      <c r="F76" t="s">
        <v>24</v>
      </c>
      <c r="G76" s="9" t="s">
        <v>314</v>
      </c>
      <c r="H76" s="3">
        <v>2652</v>
      </c>
      <c r="I76" s="8">
        <f>IF(H76="","",INDEX(Systems!F$4:F$985,MATCH($F76,Systems!D$4:D$985,0),1))</f>
        <v>12</v>
      </c>
      <c r="J76" s="9">
        <f>IF(H76="","",INDEX(Systems!E$4:E$985,MATCH($F76,Systems!D$4:D$985,0),1))</f>
        <v>10</v>
      </c>
      <c r="K76" s="9" t="s">
        <v>109</v>
      </c>
      <c r="L76" s="9">
        <v>2015</v>
      </c>
      <c r="M76" s="9">
        <v>3</v>
      </c>
      <c r="N76" s="8">
        <f t="shared" ref="N76:N77" si="93">IF(H76="","",H76*I76)</f>
        <v>31824</v>
      </c>
      <c r="O76" s="9">
        <f t="shared" ref="O76:O77" si="94">IF(M76="","",IF(IF(M76=1,$C$1,IF(M76=2,L76+(0.8*J76),IF(M76=3,L76+J76)))&lt;$C$1,$C$1,(IF(M76=1,$C$1,IF(M76=2,L76+(0.8*J76),IF(M76=3,L76+J76))))))</f>
        <v>2025</v>
      </c>
      <c r="P76" s="2" t="str">
        <f t="shared" ref="P76:AI76" si="95">IF($B76="","",IF($O76=P$3,$N76*(1+(O$2*0.03)),IF(P$3=$O76+$J76,$N76*(1+(O$2*0.03)),IF(P$3=$O76+2*$J76,$N76*(1+(O$2*0.03)),IF(P$3=$O76+3*$J76,$N76*(1+(O$2*0.03)),IF(P$3=$O76+4*$J76,$N76*(1+(O$2*0.03)),IF(P$3=$O76+5*$J76,$N76*(1+(O$2*0.03)),"")))))))</f>
        <v/>
      </c>
      <c r="Q76" s="2" t="str">
        <f t="shared" si="95"/>
        <v/>
      </c>
      <c r="R76" s="2" t="str">
        <f t="shared" si="95"/>
        <v/>
      </c>
      <c r="S76" s="2" t="str">
        <f t="shared" si="95"/>
        <v/>
      </c>
      <c r="T76" s="2" t="str">
        <f t="shared" si="95"/>
        <v/>
      </c>
      <c r="U76" s="2" t="str">
        <f t="shared" si="95"/>
        <v/>
      </c>
      <c r="V76" s="2">
        <f t="shared" si="95"/>
        <v>37552.32</v>
      </c>
      <c r="W76" s="2" t="str">
        <f t="shared" si="95"/>
        <v/>
      </c>
      <c r="X76" s="2" t="str">
        <f t="shared" si="95"/>
        <v/>
      </c>
      <c r="Y76" s="2" t="str">
        <f t="shared" si="95"/>
        <v/>
      </c>
      <c r="Z76" s="2" t="str">
        <f t="shared" si="95"/>
        <v/>
      </c>
      <c r="AA76" s="2" t="str">
        <f t="shared" si="95"/>
        <v/>
      </c>
      <c r="AB76" s="2" t="str">
        <f t="shared" si="95"/>
        <v/>
      </c>
      <c r="AC76" s="2" t="str">
        <f t="shared" si="95"/>
        <v/>
      </c>
      <c r="AD76" s="2" t="str">
        <f t="shared" si="95"/>
        <v/>
      </c>
      <c r="AE76" s="2" t="str">
        <f t="shared" si="95"/>
        <v/>
      </c>
      <c r="AF76" s="2">
        <f t="shared" si="95"/>
        <v>47099.519999999997</v>
      </c>
      <c r="AG76" s="2" t="str">
        <f t="shared" si="95"/>
        <v/>
      </c>
      <c r="AH76" s="2" t="str">
        <f t="shared" si="95"/>
        <v/>
      </c>
      <c r="AI76" s="2" t="str">
        <f t="shared" si="95"/>
        <v/>
      </c>
    </row>
    <row r="77" spans="2:35" ht="15" customHeight="1" x14ac:dyDescent="0.3">
      <c r="B77" t="s">
        <v>96</v>
      </c>
      <c r="C77" t="s">
        <v>273</v>
      </c>
      <c r="D77" t="s">
        <v>3</v>
      </c>
      <c r="E77" s="9" t="s">
        <v>296</v>
      </c>
      <c r="F77" t="s">
        <v>20</v>
      </c>
      <c r="G77" s="9" t="s">
        <v>320</v>
      </c>
      <c r="H77" s="3">
        <v>11701</v>
      </c>
      <c r="I77" s="8">
        <f>IF(H77="","",INDEX(Systems!F$4:F$985,MATCH($F77,Systems!D$4:D$985,0),1))</f>
        <v>18</v>
      </c>
      <c r="J77" s="9">
        <f>IF(H77="","",INDEX(Systems!E$4:E$985,MATCH($F77,Systems!D$4:D$985,0),1))</f>
        <v>30</v>
      </c>
      <c r="K77" s="9" t="s">
        <v>109</v>
      </c>
      <c r="L77" s="9">
        <v>1985</v>
      </c>
      <c r="M77" s="9">
        <v>3</v>
      </c>
      <c r="N77" s="8">
        <f t="shared" si="93"/>
        <v>210618</v>
      </c>
      <c r="O77" s="9">
        <f t="shared" si="94"/>
        <v>2019</v>
      </c>
      <c r="P77" s="2">
        <f t="shared" ref="P77:AI77" si="96">IF($B77="","",IF($O77=P$3,$N77*(1+(O$2*0.03)),IF(P$3=$O77+$J77,$N77*(1+(O$2*0.03)),IF(P$3=$O77+2*$J77,$N77*(1+(O$2*0.03)),IF(P$3=$O77+3*$J77,$N77*(1+(O$2*0.03)),IF(P$3=$O77+4*$J77,$N77*(1+(O$2*0.03)),IF(P$3=$O77+5*$J77,$N77*(1+(O$2*0.03)),"")))))))</f>
        <v>210618</v>
      </c>
      <c r="Q77" s="2" t="str">
        <f t="shared" si="96"/>
        <v/>
      </c>
      <c r="R77" s="2" t="str">
        <f t="shared" si="96"/>
        <v/>
      </c>
      <c r="S77" s="2" t="str">
        <f t="shared" si="96"/>
        <v/>
      </c>
      <c r="T77" s="2" t="str">
        <f t="shared" si="96"/>
        <v/>
      </c>
      <c r="U77" s="2" t="str">
        <f t="shared" si="96"/>
        <v/>
      </c>
      <c r="V77" s="2" t="str">
        <f t="shared" si="96"/>
        <v/>
      </c>
      <c r="W77" s="2" t="str">
        <f t="shared" si="96"/>
        <v/>
      </c>
      <c r="X77" s="2" t="str">
        <f t="shared" si="96"/>
        <v/>
      </c>
      <c r="Y77" s="2" t="str">
        <f t="shared" si="96"/>
        <v/>
      </c>
      <c r="Z77" s="2" t="str">
        <f t="shared" si="96"/>
        <v/>
      </c>
      <c r="AA77" s="2" t="str">
        <f t="shared" si="96"/>
        <v/>
      </c>
      <c r="AB77" s="2" t="str">
        <f t="shared" si="96"/>
        <v/>
      </c>
      <c r="AC77" s="2" t="str">
        <f t="shared" si="96"/>
        <v/>
      </c>
      <c r="AD77" s="2" t="str">
        <f t="shared" si="96"/>
        <v/>
      </c>
      <c r="AE77" s="2" t="str">
        <f t="shared" si="96"/>
        <v/>
      </c>
      <c r="AF77" s="2" t="str">
        <f t="shared" si="96"/>
        <v/>
      </c>
      <c r="AG77" s="2" t="str">
        <f t="shared" si="96"/>
        <v/>
      </c>
      <c r="AH77" s="2" t="str">
        <f t="shared" si="96"/>
        <v/>
      </c>
      <c r="AI77" s="2" t="str">
        <f t="shared" si="96"/>
        <v/>
      </c>
    </row>
    <row r="78" spans="2:35" ht="15" customHeight="1" x14ac:dyDescent="0.3">
      <c r="B78" t="s">
        <v>96</v>
      </c>
      <c r="C78" t="s">
        <v>273</v>
      </c>
      <c r="D78" t="s">
        <v>3</v>
      </c>
      <c r="E78" s="9" t="s">
        <v>296</v>
      </c>
      <c r="F78" t="s">
        <v>29</v>
      </c>
      <c r="G78" s="9" t="s">
        <v>318</v>
      </c>
      <c r="H78" s="3">
        <v>1704</v>
      </c>
      <c r="I78" s="8">
        <f>IF(H78="","",INDEX(Systems!F$4:F$985,MATCH($F78,Systems!D$4:D$985,0),1))</f>
        <v>9.5</v>
      </c>
      <c r="J78" s="9">
        <f>IF(H78="","",INDEX(Systems!E$4:E$985,MATCH($F78,Systems!D$4:D$985,0),1))</f>
        <v>15</v>
      </c>
      <c r="K78" s="9" t="s">
        <v>109</v>
      </c>
      <c r="L78" s="9">
        <v>2005</v>
      </c>
      <c r="M78" s="9">
        <v>3</v>
      </c>
      <c r="N78" s="8">
        <f t="shared" si="1"/>
        <v>16188</v>
      </c>
      <c r="O78" s="9">
        <f t="shared" si="2"/>
        <v>2020</v>
      </c>
      <c r="P78" s="2" t="str">
        <f t="shared" ref="P78:AI78" si="97">IF($B78="","",IF($O78=P$3,$N78*(1+(O$2*0.03)),IF(P$3=$O78+$J78,$N78*(1+(O$2*0.03)),IF(P$3=$O78+2*$J78,$N78*(1+(O$2*0.03)),IF(P$3=$O78+3*$J78,$N78*(1+(O$2*0.03)),IF(P$3=$O78+4*$J78,$N78*(1+(O$2*0.03)),IF(P$3=$O78+5*$J78,$N78*(1+(O$2*0.03)),"")))))))</f>
        <v/>
      </c>
      <c r="Q78" s="2">
        <f t="shared" si="97"/>
        <v>16673.64</v>
      </c>
      <c r="R78" s="2" t="str">
        <f t="shared" si="97"/>
        <v/>
      </c>
      <c r="S78" s="2" t="str">
        <f t="shared" si="97"/>
        <v/>
      </c>
      <c r="T78" s="2" t="str">
        <f t="shared" si="97"/>
        <v/>
      </c>
      <c r="U78" s="2" t="str">
        <f t="shared" si="97"/>
        <v/>
      </c>
      <c r="V78" s="2" t="str">
        <f t="shared" si="97"/>
        <v/>
      </c>
      <c r="W78" s="2" t="str">
        <f t="shared" si="97"/>
        <v/>
      </c>
      <c r="X78" s="2" t="str">
        <f t="shared" si="97"/>
        <v/>
      </c>
      <c r="Y78" s="2" t="str">
        <f t="shared" si="97"/>
        <v/>
      </c>
      <c r="Z78" s="2" t="str">
        <f t="shared" si="97"/>
        <v/>
      </c>
      <c r="AA78" s="2" t="str">
        <f t="shared" si="97"/>
        <v/>
      </c>
      <c r="AB78" s="2" t="str">
        <f t="shared" si="97"/>
        <v/>
      </c>
      <c r="AC78" s="2" t="str">
        <f t="shared" si="97"/>
        <v/>
      </c>
      <c r="AD78" s="2" t="str">
        <f t="shared" si="97"/>
        <v/>
      </c>
      <c r="AE78" s="2" t="str">
        <f t="shared" si="97"/>
        <v/>
      </c>
      <c r="AF78" s="2">
        <f t="shared" si="97"/>
        <v>23958.239999999998</v>
      </c>
      <c r="AG78" s="2" t="str">
        <f t="shared" si="97"/>
        <v/>
      </c>
      <c r="AH78" s="2" t="str">
        <f t="shared" si="97"/>
        <v/>
      </c>
      <c r="AI78" s="2" t="str">
        <f t="shared" si="97"/>
        <v/>
      </c>
    </row>
    <row r="79" spans="2:35" ht="15" customHeight="1" x14ac:dyDescent="0.3">
      <c r="B79" t="s">
        <v>96</v>
      </c>
      <c r="C79" t="s">
        <v>273</v>
      </c>
      <c r="D79" t="s">
        <v>3</v>
      </c>
      <c r="E79" s="9" t="s">
        <v>296</v>
      </c>
      <c r="F79" t="s">
        <v>29</v>
      </c>
      <c r="G79" s="9" t="s">
        <v>319</v>
      </c>
      <c r="H79" s="3">
        <v>1547</v>
      </c>
      <c r="I79" s="8">
        <f>IF(H79="","",INDEX(Systems!F$4:F$985,MATCH($F79,Systems!D$4:D$985,0),1))</f>
        <v>9.5</v>
      </c>
      <c r="J79" s="9">
        <f>IF(H79="","",INDEX(Systems!E$4:E$985,MATCH($F79,Systems!D$4:D$985,0),1))</f>
        <v>15</v>
      </c>
      <c r="K79" s="9" t="s">
        <v>109</v>
      </c>
      <c r="L79" s="9">
        <v>1985</v>
      </c>
      <c r="M79" s="9">
        <v>3</v>
      </c>
      <c r="N79" s="8">
        <f t="shared" ref="N79:N80" si="98">IF(H79="","",H79*I79)</f>
        <v>14696.5</v>
      </c>
      <c r="O79" s="9">
        <f t="shared" ref="O79:O80" si="99">IF(M79="","",IF(IF(M79=1,$C$1,IF(M79=2,L79+(0.8*J79),IF(M79=3,L79+J79)))&lt;$C$1,$C$1,(IF(M79=1,$C$1,IF(M79=2,L79+(0.8*J79),IF(M79=3,L79+J79))))))</f>
        <v>2019</v>
      </c>
      <c r="P79" s="2">
        <f t="shared" ref="P79:AI79" si="100">IF($B79="","",IF($O79=P$3,$N79*(1+(O$2*0.03)),IF(P$3=$O79+$J79,$N79*(1+(O$2*0.03)),IF(P$3=$O79+2*$J79,$N79*(1+(O$2*0.03)),IF(P$3=$O79+3*$J79,$N79*(1+(O$2*0.03)),IF(P$3=$O79+4*$J79,$N79*(1+(O$2*0.03)),IF(P$3=$O79+5*$J79,$N79*(1+(O$2*0.03)),"")))))))</f>
        <v>14696.5</v>
      </c>
      <c r="Q79" s="2" t="str">
        <f t="shared" si="100"/>
        <v/>
      </c>
      <c r="R79" s="2" t="str">
        <f t="shared" si="100"/>
        <v/>
      </c>
      <c r="S79" s="2" t="str">
        <f t="shared" si="100"/>
        <v/>
      </c>
      <c r="T79" s="2" t="str">
        <f t="shared" si="100"/>
        <v/>
      </c>
      <c r="U79" s="2" t="str">
        <f t="shared" si="100"/>
        <v/>
      </c>
      <c r="V79" s="2" t="str">
        <f t="shared" si="100"/>
        <v/>
      </c>
      <c r="W79" s="2" t="str">
        <f t="shared" si="100"/>
        <v/>
      </c>
      <c r="X79" s="2" t="str">
        <f t="shared" si="100"/>
        <v/>
      </c>
      <c r="Y79" s="2" t="str">
        <f t="shared" si="100"/>
        <v/>
      </c>
      <c r="Z79" s="2" t="str">
        <f t="shared" si="100"/>
        <v/>
      </c>
      <c r="AA79" s="2" t="str">
        <f t="shared" si="100"/>
        <v/>
      </c>
      <c r="AB79" s="2" t="str">
        <f t="shared" si="100"/>
        <v/>
      </c>
      <c r="AC79" s="2" t="str">
        <f t="shared" si="100"/>
        <v/>
      </c>
      <c r="AD79" s="2" t="str">
        <f t="shared" si="100"/>
        <v/>
      </c>
      <c r="AE79" s="2">
        <f t="shared" si="100"/>
        <v>21309.924999999999</v>
      </c>
      <c r="AF79" s="2" t="str">
        <f t="shared" si="100"/>
        <v/>
      </c>
      <c r="AG79" s="2" t="str">
        <f t="shared" si="100"/>
        <v/>
      </c>
      <c r="AH79" s="2" t="str">
        <f t="shared" si="100"/>
        <v/>
      </c>
      <c r="AI79" s="2" t="str">
        <f t="shared" si="100"/>
        <v/>
      </c>
    </row>
    <row r="80" spans="2:35" ht="15" customHeight="1" x14ac:dyDescent="0.3">
      <c r="B80" t="s">
        <v>96</v>
      </c>
      <c r="C80" t="s">
        <v>273</v>
      </c>
      <c r="D80" t="s">
        <v>3</v>
      </c>
      <c r="E80" s="9" t="s">
        <v>315</v>
      </c>
      <c r="F80" t="s">
        <v>21</v>
      </c>
      <c r="G80" s="9" t="s">
        <v>365</v>
      </c>
      <c r="H80" s="3">
        <v>599</v>
      </c>
      <c r="I80" s="8">
        <f>IF(H80="","",INDEX(Systems!F$4:F$985,MATCH($F80,Systems!D$4:D$985,0),1))</f>
        <v>15</v>
      </c>
      <c r="J80" s="9">
        <f>IF(H80="","",INDEX(Systems!E$4:E$985,MATCH($F80,Systems!D$4:D$985,0),1))</f>
        <v>25</v>
      </c>
      <c r="K80" s="9" t="s">
        <v>108</v>
      </c>
      <c r="L80" s="9">
        <v>1985</v>
      </c>
      <c r="M80" s="9">
        <v>3</v>
      </c>
      <c r="N80" s="8">
        <f t="shared" si="98"/>
        <v>8985</v>
      </c>
      <c r="O80" s="9">
        <f t="shared" si="99"/>
        <v>2019</v>
      </c>
      <c r="P80" s="2">
        <f t="shared" ref="P80:AI80" si="101">IF($B80="","",IF($O80=P$3,$N80*(1+(O$2*0.03)),IF(P$3=$O80+$J80,$N80*(1+(O$2*0.03)),IF(P$3=$O80+2*$J80,$N80*(1+(O$2*0.03)),IF(P$3=$O80+3*$J80,$N80*(1+(O$2*0.03)),IF(P$3=$O80+4*$J80,$N80*(1+(O$2*0.03)),IF(P$3=$O80+5*$J80,$N80*(1+(O$2*0.03)),"")))))))</f>
        <v>8985</v>
      </c>
      <c r="Q80" s="2" t="str">
        <f t="shared" si="101"/>
        <v/>
      </c>
      <c r="R80" s="2" t="str">
        <f t="shared" si="101"/>
        <v/>
      </c>
      <c r="S80" s="2" t="str">
        <f t="shared" si="101"/>
        <v/>
      </c>
      <c r="T80" s="2" t="str">
        <f t="shared" si="101"/>
        <v/>
      </c>
      <c r="U80" s="2" t="str">
        <f t="shared" si="101"/>
        <v/>
      </c>
      <c r="V80" s="2" t="str">
        <f t="shared" si="101"/>
        <v/>
      </c>
      <c r="W80" s="2" t="str">
        <f t="shared" si="101"/>
        <v/>
      </c>
      <c r="X80" s="2" t="str">
        <f t="shared" si="101"/>
        <v/>
      </c>
      <c r="Y80" s="2" t="str">
        <f t="shared" si="101"/>
        <v/>
      </c>
      <c r="Z80" s="2" t="str">
        <f t="shared" si="101"/>
        <v/>
      </c>
      <c r="AA80" s="2" t="str">
        <f t="shared" si="101"/>
        <v/>
      </c>
      <c r="AB80" s="2" t="str">
        <f t="shared" si="101"/>
        <v/>
      </c>
      <c r="AC80" s="2" t="str">
        <f t="shared" si="101"/>
        <v/>
      </c>
      <c r="AD80" s="2" t="str">
        <f t="shared" si="101"/>
        <v/>
      </c>
      <c r="AE80" s="2" t="str">
        <f t="shared" si="101"/>
        <v/>
      </c>
      <c r="AF80" s="2" t="str">
        <f t="shared" si="101"/>
        <v/>
      </c>
      <c r="AG80" s="2" t="str">
        <f t="shared" si="101"/>
        <v/>
      </c>
      <c r="AH80" s="2" t="str">
        <f t="shared" si="101"/>
        <v/>
      </c>
      <c r="AI80" s="2" t="str">
        <f t="shared" si="101"/>
        <v/>
      </c>
    </row>
    <row r="81" spans="2:35" ht="15" customHeight="1" x14ac:dyDescent="0.3">
      <c r="B81" t="s">
        <v>96</v>
      </c>
      <c r="C81" t="s">
        <v>273</v>
      </c>
      <c r="D81" t="s">
        <v>3</v>
      </c>
      <c r="E81" s="9" t="s">
        <v>308</v>
      </c>
      <c r="F81" t="s">
        <v>24</v>
      </c>
      <c r="G81" s="9" t="s">
        <v>355</v>
      </c>
      <c r="H81" s="3">
        <v>1518</v>
      </c>
      <c r="I81" s="8">
        <f>IF(H81="","",INDEX(Systems!F$4:F$985,MATCH($F81,Systems!D$4:D$985,0),1))</f>
        <v>12</v>
      </c>
      <c r="J81" s="9">
        <f>IF(H81="","",INDEX(Systems!E$4:E$985,MATCH($F81,Systems!D$4:D$985,0),1))</f>
        <v>10</v>
      </c>
      <c r="K81" s="9" t="s">
        <v>109</v>
      </c>
      <c r="L81" s="9">
        <v>2015</v>
      </c>
      <c r="M81" s="9">
        <v>3</v>
      </c>
      <c r="N81" s="8">
        <f t="shared" si="1"/>
        <v>18216</v>
      </c>
      <c r="O81" s="9">
        <f t="shared" si="2"/>
        <v>2025</v>
      </c>
      <c r="P81" s="2" t="str">
        <f t="shared" ref="P81:AI81" si="102">IF($B81="","",IF($O81=P$3,$N81*(1+(O$2*0.03)),IF(P$3=$O81+$J81,$N81*(1+(O$2*0.03)),IF(P$3=$O81+2*$J81,$N81*(1+(O$2*0.03)),IF(P$3=$O81+3*$J81,$N81*(1+(O$2*0.03)),IF(P$3=$O81+4*$J81,$N81*(1+(O$2*0.03)),IF(P$3=$O81+5*$J81,$N81*(1+(O$2*0.03)),"")))))))</f>
        <v/>
      </c>
      <c r="Q81" s="2" t="str">
        <f t="shared" si="102"/>
        <v/>
      </c>
      <c r="R81" s="2" t="str">
        <f t="shared" si="102"/>
        <v/>
      </c>
      <c r="S81" s="2" t="str">
        <f t="shared" si="102"/>
        <v/>
      </c>
      <c r="T81" s="2" t="str">
        <f t="shared" si="102"/>
        <v/>
      </c>
      <c r="U81" s="2" t="str">
        <f t="shared" si="102"/>
        <v/>
      </c>
      <c r="V81" s="2">
        <f t="shared" si="102"/>
        <v>21494.879999999997</v>
      </c>
      <c r="W81" s="2" t="str">
        <f t="shared" si="102"/>
        <v/>
      </c>
      <c r="X81" s="2" t="str">
        <f t="shared" si="102"/>
        <v/>
      </c>
      <c r="Y81" s="2" t="str">
        <f t="shared" si="102"/>
        <v/>
      </c>
      <c r="Z81" s="2" t="str">
        <f t="shared" si="102"/>
        <v/>
      </c>
      <c r="AA81" s="2" t="str">
        <f t="shared" si="102"/>
        <v/>
      </c>
      <c r="AB81" s="2" t="str">
        <f t="shared" si="102"/>
        <v/>
      </c>
      <c r="AC81" s="2" t="str">
        <f t="shared" si="102"/>
        <v/>
      </c>
      <c r="AD81" s="2" t="str">
        <f t="shared" si="102"/>
        <v/>
      </c>
      <c r="AE81" s="2" t="str">
        <f t="shared" si="102"/>
        <v/>
      </c>
      <c r="AF81" s="2">
        <f t="shared" si="102"/>
        <v>26959.68</v>
      </c>
      <c r="AG81" s="2" t="str">
        <f t="shared" si="102"/>
        <v/>
      </c>
      <c r="AH81" s="2" t="str">
        <f t="shared" si="102"/>
        <v/>
      </c>
      <c r="AI81" s="2" t="str">
        <f t="shared" si="102"/>
        <v/>
      </c>
    </row>
    <row r="82" spans="2:35" ht="15" customHeight="1" x14ac:dyDescent="0.3">
      <c r="B82" t="s">
        <v>96</v>
      </c>
      <c r="C82" t="s">
        <v>273</v>
      </c>
      <c r="D82" t="s">
        <v>5</v>
      </c>
      <c r="E82" s="9" t="s">
        <v>297</v>
      </c>
      <c r="F82" t="s">
        <v>165</v>
      </c>
      <c r="G82" s="41" t="s">
        <v>366</v>
      </c>
      <c r="H82" s="3">
        <v>1</v>
      </c>
      <c r="I82" s="8">
        <f>IF(H82="","",INDEX(Systems!F$4:F$985,MATCH($F82,Systems!D$4:D$985,0),1))</f>
        <v>62500</v>
      </c>
      <c r="J82" s="9">
        <f>IF(H82="","",INDEX(Systems!E$4:E$985,MATCH($F82,Systems!D$4:D$985,0),1))</f>
        <v>20</v>
      </c>
      <c r="K82" s="9" t="s">
        <v>109</v>
      </c>
      <c r="L82" s="9">
        <v>2013</v>
      </c>
      <c r="M82" s="9">
        <v>3</v>
      </c>
      <c r="N82" s="8">
        <f t="shared" ref="N82" si="103">IF(H82="","",H82*I82)</f>
        <v>62500</v>
      </c>
      <c r="O82" s="9">
        <f t="shared" ref="O82" si="104">IF(M82="","",IF(IF(M82=1,$C$1,IF(M82=2,L82+(0.8*J82),IF(M82=3,L82+J82)))&lt;$C$1,$C$1,(IF(M82=1,$C$1,IF(M82=2,L82+(0.8*J82),IF(M82=3,L82+J82))))))</f>
        <v>2033</v>
      </c>
      <c r="P82" s="2" t="str">
        <f t="shared" ref="P82:AI82" si="105">IF($B82="","",IF($O82=P$3,$N82*(1+(O$2*0.03)),IF(P$3=$O82+$J82,$N82*(1+(O$2*0.03)),IF(P$3=$O82+2*$J82,$N82*(1+(O$2*0.03)),IF(P$3=$O82+3*$J82,$N82*(1+(O$2*0.03)),IF(P$3=$O82+4*$J82,$N82*(1+(O$2*0.03)),IF(P$3=$O82+5*$J82,$N82*(1+(O$2*0.03)),"")))))))</f>
        <v/>
      </c>
      <c r="Q82" s="2" t="str">
        <f t="shared" si="105"/>
        <v/>
      </c>
      <c r="R82" s="2" t="str">
        <f t="shared" si="105"/>
        <v/>
      </c>
      <c r="S82" s="2" t="str">
        <f t="shared" si="105"/>
        <v/>
      </c>
      <c r="T82" s="2" t="str">
        <f t="shared" si="105"/>
        <v/>
      </c>
      <c r="U82" s="2" t="str">
        <f t="shared" si="105"/>
        <v/>
      </c>
      <c r="V82" s="2" t="str">
        <f t="shared" si="105"/>
        <v/>
      </c>
      <c r="W82" s="2" t="str">
        <f t="shared" si="105"/>
        <v/>
      </c>
      <c r="X82" s="2" t="str">
        <f t="shared" si="105"/>
        <v/>
      </c>
      <c r="Y82" s="2" t="str">
        <f t="shared" si="105"/>
        <v/>
      </c>
      <c r="Z82" s="2" t="str">
        <f t="shared" si="105"/>
        <v/>
      </c>
      <c r="AA82" s="2" t="str">
        <f t="shared" si="105"/>
        <v/>
      </c>
      <c r="AB82" s="2" t="str">
        <f t="shared" si="105"/>
        <v/>
      </c>
      <c r="AC82" s="2" t="str">
        <f t="shared" si="105"/>
        <v/>
      </c>
      <c r="AD82" s="2">
        <f t="shared" si="105"/>
        <v>88750</v>
      </c>
      <c r="AE82" s="2" t="str">
        <f t="shared" si="105"/>
        <v/>
      </c>
      <c r="AF82" s="2" t="str">
        <f t="shared" si="105"/>
        <v/>
      </c>
      <c r="AG82" s="2" t="str">
        <f t="shared" si="105"/>
        <v/>
      </c>
      <c r="AH82" s="2" t="str">
        <f t="shared" si="105"/>
        <v/>
      </c>
      <c r="AI82" s="2" t="str">
        <f t="shared" si="105"/>
        <v/>
      </c>
    </row>
    <row r="83" spans="2:35" ht="15" customHeight="1" x14ac:dyDescent="0.3">
      <c r="B83" t="s">
        <v>96</v>
      </c>
      <c r="C83" t="s">
        <v>273</v>
      </c>
      <c r="D83" t="s">
        <v>5</v>
      </c>
      <c r="E83" s="9" t="s">
        <v>297</v>
      </c>
      <c r="F83" t="s">
        <v>164</v>
      </c>
      <c r="G83" s="41" t="s">
        <v>367</v>
      </c>
      <c r="H83" s="3">
        <v>1</v>
      </c>
      <c r="I83" s="8">
        <f>IF(H83="","",INDEX(Systems!F$4:F$985,MATCH($F83,Systems!D$4:D$985,0),1))</f>
        <v>50000</v>
      </c>
      <c r="J83" s="9">
        <f>IF(H83="","",INDEX(Systems!E$4:E$985,MATCH($F83,Systems!D$4:D$985,0),1))</f>
        <v>20</v>
      </c>
      <c r="K83" s="9" t="s">
        <v>109</v>
      </c>
      <c r="L83" s="9">
        <v>2013</v>
      </c>
      <c r="M83" s="9">
        <v>3</v>
      </c>
      <c r="N83" s="8">
        <f t="shared" si="1"/>
        <v>50000</v>
      </c>
      <c r="O83" s="9">
        <f t="shared" si="2"/>
        <v>2033</v>
      </c>
      <c r="P83" s="2" t="str">
        <f t="shared" ref="P83:AI83" si="106">IF($B83="","",IF($O83=P$3,$N83*(1+(O$2*0.03)),IF(P$3=$O83+$J83,$N83*(1+(O$2*0.03)),IF(P$3=$O83+2*$J83,$N83*(1+(O$2*0.03)),IF(P$3=$O83+3*$J83,$N83*(1+(O$2*0.03)),IF(P$3=$O83+4*$J83,$N83*(1+(O$2*0.03)),IF(P$3=$O83+5*$J83,$N83*(1+(O$2*0.03)),"")))))))</f>
        <v/>
      </c>
      <c r="Q83" s="2" t="str">
        <f t="shared" si="106"/>
        <v/>
      </c>
      <c r="R83" s="2" t="str">
        <f t="shared" si="106"/>
        <v/>
      </c>
      <c r="S83" s="2" t="str">
        <f t="shared" si="106"/>
        <v/>
      </c>
      <c r="T83" s="2" t="str">
        <f t="shared" si="106"/>
        <v/>
      </c>
      <c r="U83" s="2" t="str">
        <f t="shared" si="106"/>
        <v/>
      </c>
      <c r="V83" s="2" t="str">
        <f t="shared" si="106"/>
        <v/>
      </c>
      <c r="W83" s="2" t="str">
        <f t="shared" si="106"/>
        <v/>
      </c>
      <c r="X83" s="2" t="str">
        <f t="shared" si="106"/>
        <v/>
      </c>
      <c r="Y83" s="2" t="str">
        <f t="shared" si="106"/>
        <v/>
      </c>
      <c r="Z83" s="2" t="str">
        <f t="shared" si="106"/>
        <v/>
      </c>
      <c r="AA83" s="2" t="str">
        <f t="shared" si="106"/>
        <v/>
      </c>
      <c r="AB83" s="2" t="str">
        <f t="shared" si="106"/>
        <v/>
      </c>
      <c r="AC83" s="2" t="str">
        <f t="shared" si="106"/>
        <v/>
      </c>
      <c r="AD83" s="2">
        <f t="shared" si="106"/>
        <v>71000</v>
      </c>
      <c r="AE83" s="2" t="str">
        <f t="shared" si="106"/>
        <v/>
      </c>
      <c r="AF83" s="2" t="str">
        <f t="shared" si="106"/>
        <v/>
      </c>
      <c r="AG83" s="2" t="str">
        <f t="shared" si="106"/>
        <v/>
      </c>
      <c r="AH83" s="2" t="str">
        <f t="shared" si="106"/>
        <v/>
      </c>
      <c r="AI83" s="2" t="str">
        <f t="shared" si="106"/>
        <v/>
      </c>
    </row>
    <row r="84" spans="2:35" ht="15" customHeight="1" x14ac:dyDescent="0.3">
      <c r="B84" t="s">
        <v>96</v>
      </c>
      <c r="C84" t="s">
        <v>273</v>
      </c>
      <c r="D84" t="s">
        <v>5</v>
      </c>
      <c r="E84" s="9" t="s">
        <v>297</v>
      </c>
      <c r="F84" t="s">
        <v>165</v>
      </c>
      <c r="G84" s="41" t="s">
        <v>368</v>
      </c>
      <c r="H84" s="3">
        <v>1</v>
      </c>
      <c r="I84" s="8">
        <f>IF(H84="","",INDEX(Systems!F$4:F$985,MATCH($F84,Systems!D$4:D$985,0),1))</f>
        <v>62500</v>
      </c>
      <c r="J84" s="9">
        <f>IF(H84="","",INDEX(Systems!E$4:E$985,MATCH($F84,Systems!D$4:D$985,0),1))</f>
        <v>20</v>
      </c>
      <c r="K84" s="9" t="s">
        <v>109</v>
      </c>
      <c r="L84" s="9">
        <v>2013</v>
      </c>
      <c r="M84" s="9">
        <v>3</v>
      </c>
      <c r="N84" s="8">
        <f t="shared" ref="N84:N86" si="107">IF(H84="","",H84*I84)</f>
        <v>62500</v>
      </c>
      <c r="O84" s="9">
        <f t="shared" ref="O84:O86" si="108">IF(M84="","",IF(IF(M84=1,$C$1,IF(M84=2,L84+(0.8*J84),IF(M84=3,L84+J84)))&lt;$C$1,$C$1,(IF(M84=1,$C$1,IF(M84=2,L84+(0.8*J84),IF(M84=3,L84+J84))))))</f>
        <v>2033</v>
      </c>
      <c r="P84" s="2" t="str">
        <f t="shared" ref="P84:AI84" si="109">IF($B84="","",IF($O84=P$3,$N84*(1+(O$2*0.03)),IF(P$3=$O84+$J84,$N84*(1+(O$2*0.03)),IF(P$3=$O84+2*$J84,$N84*(1+(O$2*0.03)),IF(P$3=$O84+3*$J84,$N84*(1+(O$2*0.03)),IF(P$3=$O84+4*$J84,$N84*(1+(O$2*0.03)),IF(P$3=$O84+5*$J84,$N84*(1+(O$2*0.03)),"")))))))</f>
        <v/>
      </c>
      <c r="Q84" s="2" t="str">
        <f t="shared" si="109"/>
        <v/>
      </c>
      <c r="R84" s="2" t="str">
        <f t="shared" si="109"/>
        <v/>
      </c>
      <c r="S84" s="2" t="str">
        <f t="shared" si="109"/>
        <v/>
      </c>
      <c r="T84" s="2" t="str">
        <f t="shared" si="109"/>
        <v/>
      </c>
      <c r="U84" s="2" t="str">
        <f t="shared" si="109"/>
        <v/>
      </c>
      <c r="V84" s="2" t="str">
        <f t="shared" si="109"/>
        <v/>
      </c>
      <c r="W84" s="2" t="str">
        <f t="shared" si="109"/>
        <v/>
      </c>
      <c r="X84" s="2" t="str">
        <f t="shared" si="109"/>
        <v/>
      </c>
      <c r="Y84" s="2" t="str">
        <f t="shared" si="109"/>
        <v/>
      </c>
      <c r="Z84" s="2" t="str">
        <f t="shared" si="109"/>
        <v/>
      </c>
      <c r="AA84" s="2" t="str">
        <f t="shared" si="109"/>
        <v/>
      </c>
      <c r="AB84" s="2" t="str">
        <f t="shared" si="109"/>
        <v/>
      </c>
      <c r="AC84" s="2" t="str">
        <f t="shared" si="109"/>
        <v/>
      </c>
      <c r="AD84" s="2">
        <f t="shared" si="109"/>
        <v>88750</v>
      </c>
      <c r="AE84" s="2" t="str">
        <f t="shared" si="109"/>
        <v/>
      </c>
      <c r="AF84" s="2" t="str">
        <f t="shared" si="109"/>
        <v/>
      </c>
      <c r="AG84" s="2" t="str">
        <f t="shared" si="109"/>
        <v/>
      </c>
      <c r="AH84" s="2" t="str">
        <f t="shared" si="109"/>
        <v/>
      </c>
      <c r="AI84" s="2" t="str">
        <f t="shared" si="109"/>
        <v/>
      </c>
    </row>
    <row r="85" spans="2:35" s="46" customFormat="1" ht="15" customHeight="1" x14ac:dyDescent="0.3">
      <c r="B85" s="46" t="s">
        <v>96</v>
      </c>
      <c r="C85" s="46" t="s">
        <v>273</v>
      </c>
      <c r="D85" s="46" t="s">
        <v>5</v>
      </c>
      <c r="E85" s="47" t="s">
        <v>297</v>
      </c>
      <c r="F85" s="46" t="s">
        <v>135</v>
      </c>
      <c r="G85" s="47" t="s">
        <v>369</v>
      </c>
      <c r="H85" s="48">
        <v>1</v>
      </c>
      <c r="I85" s="49">
        <f>IF(H85="","",INDEX(Systems!F$4:F$985,MATCH($F85,Systems!D$4:D$985,0),1))</f>
        <v>7500</v>
      </c>
      <c r="J85" s="47">
        <f>IF(H85="","",INDEX(Systems!E$4:E$985,MATCH($F85,Systems!D$4:D$985,0),1))</f>
        <v>15</v>
      </c>
      <c r="K85" s="47" t="s">
        <v>109</v>
      </c>
      <c r="L85" s="47">
        <v>1990</v>
      </c>
      <c r="M85" s="9">
        <v>3</v>
      </c>
      <c r="N85" s="49">
        <f t="shared" si="107"/>
        <v>7500</v>
      </c>
      <c r="O85" s="47">
        <f t="shared" si="108"/>
        <v>2019</v>
      </c>
      <c r="P85" s="50">
        <f t="shared" ref="P85:AI85" si="110">IF($B85="","",IF($O85=P$3,$N85*(1+(O$2*0.03)),IF(P$3=$O85+$J85,$N85*(1+(O$2*0.03)),IF(P$3=$O85+2*$J85,$N85*(1+(O$2*0.03)),IF(P$3=$O85+3*$J85,$N85*(1+(O$2*0.03)),IF(P$3=$O85+4*$J85,$N85*(1+(O$2*0.03)),IF(P$3=$O85+5*$J85,$N85*(1+(O$2*0.03)),"")))))))</f>
        <v>7500</v>
      </c>
      <c r="Q85" s="50" t="str">
        <f t="shared" si="110"/>
        <v/>
      </c>
      <c r="R85" s="50" t="str">
        <f t="shared" si="110"/>
        <v/>
      </c>
      <c r="S85" s="50" t="str">
        <f t="shared" si="110"/>
        <v/>
      </c>
      <c r="T85" s="50" t="str">
        <f t="shared" si="110"/>
        <v/>
      </c>
      <c r="U85" s="50" t="str">
        <f t="shared" si="110"/>
        <v/>
      </c>
      <c r="V85" s="50" t="str">
        <f t="shared" si="110"/>
        <v/>
      </c>
      <c r="W85" s="50" t="str">
        <f t="shared" si="110"/>
        <v/>
      </c>
      <c r="X85" s="50" t="str">
        <f t="shared" si="110"/>
        <v/>
      </c>
      <c r="Y85" s="50" t="str">
        <f t="shared" si="110"/>
        <v/>
      </c>
      <c r="Z85" s="50" t="str">
        <f t="shared" si="110"/>
        <v/>
      </c>
      <c r="AA85" s="50" t="str">
        <f t="shared" si="110"/>
        <v/>
      </c>
      <c r="AB85" s="50" t="str">
        <f t="shared" si="110"/>
        <v/>
      </c>
      <c r="AC85" s="50" t="str">
        <f t="shared" si="110"/>
        <v/>
      </c>
      <c r="AD85" s="50" t="str">
        <f t="shared" si="110"/>
        <v/>
      </c>
      <c r="AE85" s="50">
        <f t="shared" si="110"/>
        <v>10875</v>
      </c>
      <c r="AF85" s="50" t="str">
        <f t="shared" si="110"/>
        <v/>
      </c>
      <c r="AG85" s="50" t="str">
        <f t="shared" si="110"/>
        <v/>
      </c>
      <c r="AH85" s="50" t="str">
        <f t="shared" si="110"/>
        <v/>
      </c>
      <c r="AI85" s="50" t="str">
        <f t="shared" si="110"/>
        <v/>
      </c>
    </row>
    <row r="86" spans="2:35" s="46" customFormat="1" ht="15" customHeight="1" x14ac:dyDescent="0.3">
      <c r="B86" s="46" t="s">
        <v>96</v>
      </c>
      <c r="C86" s="46" t="s">
        <v>273</v>
      </c>
      <c r="D86" s="46" t="s">
        <v>5</v>
      </c>
      <c r="E86" s="47" t="s">
        <v>297</v>
      </c>
      <c r="F86" s="46" t="s">
        <v>135</v>
      </c>
      <c r="G86" s="47" t="s">
        <v>370</v>
      </c>
      <c r="H86" s="48">
        <v>1</v>
      </c>
      <c r="I86" s="49">
        <f>IF(H86="","",INDEX(Systems!F$4:F$985,MATCH($F86,Systems!D$4:D$985,0),1))</f>
        <v>7500</v>
      </c>
      <c r="J86" s="47">
        <f>IF(H86="","",INDEX(Systems!E$4:E$985,MATCH($F86,Systems!D$4:D$985,0),1))</f>
        <v>15</v>
      </c>
      <c r="K86" s="47" t="s">
        <v>109</v>
      </c>
      <c r="L86" s="47">
        <v>1990</v>
      </c>
      <c r="M86" s="9">
        <v>3</v>
      </c>
      <c r="N86" s="49">
        <f t="shared" si="107"/>
        <v>7500</v>
      </c>
      <c r="O86" s="47">
        <f t="shared" si="108"/>
        <v>2019</v>
      </c>
      <c r="P86" s="50">
        <f t="shared" ref="P86:AI86" si="111">IF($B86="","",IF($O86=P$3,$N86*(1+(O$2*0.03)),IF(P$3=$O86+$J86,$N86*(1+(O$2*0.03)),IF(P$3=$O86+2*$J86,$N86*(1+(O$2*0.03)),IF(P$3=$O86+3*$J86,$N86*(1+(O$2*0.03)),IF(P$3=$O86+4*$J86,$N86*(1+(O$2*0.03)),IF(P$3=$O86+5*$J86,$N86*(1+(O$2*0.03)),"")))))))</f>
        <v>7500</v>
      </c>
      <c r="Q86" s="50" t="str">
        <f t="shared" si="111"/>
        <v/>
      </c>
      <c r="R86" s="50" t="str">
        <f t="shared" si="111"/>
        <v/>
      </c>
      <c r="S86" s="50" t="str">
        <f t="shared" si="111"/>
        <v/>
      </c>
      <c r="T86" s="50" t="str">
        <f t="shared" si="111"/>
        <v/>
      </c>
      <c r="U86" s="50" t="str">
        <f t="shared" si="111"/>
        <v/>
      </c>
      <c r="V86" s="50" t="str">
        <f t="shared" si="111"/>
        <v/>
      </c>
      <c r="W86" s="50" t="str">
        <f t="shared" si="111"/>
        <v/>
      </c>
      <c r="X86" s="50" t="str">
        <f t="shared" si="111"/>
        <v/>
      </c>
      <c r="Y86" s="50" t="str">
        <f t="shared" si="111"/>
        <v/>
      </c>
      <c r="Z86" s="50" t="str">
        <f t="shared" si="111"/>
        <v/>
      </c>
      <c r="AA86" s="50" t="str">
        <f t="shared" si="111"/>
        <v/>
      </c>
      <c r="AB86" s="50" t="str">
        <f t="shared" si="111"/>
        <v/>
      </c>
      <c r="AC86" s="50" t="str">
        <f t="shared" si="111"/>
        <v/>
      </c>
      <c r="AD86" s="50" t="str">
        <f t="shared" si="111"/>
        <v/>
      </c>
      <c r="AE86" s="50">
        <f t="shared" si="111"/>
        <v>10875</v>
      </c>
      <c r="AF86" s="50" t="str">
        <f t="shared" si="111"/>
        <v/>
      </c>
      <c r="AG86" s="50" t="str">
        <f t="shared" si="111"/>
        <v/>
      </c>
      <c r="AH86" s="50" t="str">
        <f t="shared" si="111"/>
        <v/>
      </c>
      <c r="AI86" s="50" t="str">
        <f t="shared" si="111"/>
        <v/>
      </c>
    </row>
    <row r="87" spans="2:35" s="46" customFormat="1" ht="15" customHeight="1" x14ac:dyDescent="0.3">
      <c r="B87" s="46" t="s">
        <v>96</v>
      </c>
      <c r="C87" s="46" t="s">
        <v>273</v>
      </c>
      <c r="D87" s="46" t="s">
        <v>5</v>
      </c>
      <c r="E87" s="47" t="s">
        <v>309</v>
      </c>
      <c r="F87" s="46" t="s">
        <v>164</v>
      </c>
      <c r="G87" s="47" t="s">
        <v>371</v>
      </c>
      <c r="H87" s="48">
        <v>1</v>
      </c>
      <c r="I87" s="49">
        <f>IF(H87="","",INDEX(Systems!F$4:F$985,MATCH($F87,Systems!D$4:D$985,0),1))</f>
        <v>50000</v>
      </c>
      <c r="J87" s="47">
        <f>IF(H87="","",INDEX(Systems!E$4:E$985,MATCH($F87,Systems!D$4:D$985,0),1))</f>
        <v>20</v>
      </c>
      <c r="K87" s="47" t="s">
        <v>109</v>
      </c>
      <c r="L87" s="47">
        <v>1994</v>
      </c>
      <c r="M87" s="9">
        <v>3</v>
      </c>
      <c r="N87" s="49">
        <f t="shared" si="1"/>
        <v>50000</v>
      </c>
      <c r="O87" s="47">
        <f t="shared" si="2"/>
        <v>2019</v>
      </c>
      <c r="P87" s="50">
        <f t="shared" ref="P87:AI87" si="112">IF($B87="","",IF($O87=P$3,$N87*(1+(O$2*0.03)),IF(P$3=$O87+$J87,$N87*(1+(O$2*0.03)),IF(P$3=$O87+2*$J87,$N87*(1+(O$2*0.03)),IF(P$3=$O87+3*$J87,$N87*(1+(O$2*0.03)),IF(P$3=$O87+4*$J87,$N87*(1+(O$2*0.03)),IF(P$3=$O87+5*$J87,$N87*(1+(O$2*0.03)),"")))))))</f>
        <v>50000</v>
      </c>
      <c r="Q87" s="50" t="str">
        <f t="shared" si="112"/>
        <v/>
      </c>
      <c r="R87" s="50" t="str">
        <f t="shared" si="112"/>
        <v/>
      </c>
      <c r="S87" s="50" t="str">
        <f t="shared" si="112"/>
        <v/>
      </c>
      <c r="T87" s="50" t="str">
        <f t="shared" si="112"/>
        <v/>
      </c>
      <c r="U87" s="50" t="str">
        <f t="shared" si="112"/>
        <v/>
      </c>
      <c r="V87" s="50" t="str">
        <f t="shared" si="112"/>
        <v/>
      </c>
      <c r="W87" s="50" t="str">
        <f t="shared" si="112"/>
        <v/>
      </c>
      <c r="X87" s="50" t="str">
        <f t="shared" si="112"/>
        <v/>
      </c>
      <c r="Y87" s="50" t="str">
        <f t="shared" si="112"/>
        <v/>
      </c>
      <c r="Z87" s="50" t="str">
        <f t="shared" si="112"/>
        <v/>
      </c>
      <c r="AA87" s="50" t="str">
        <f t="shared" si="112"/>
        <v/>
      </c>
      <c r="AB87" s="50" t="str">
        <f t="shared" si="112"/>
        <v/>
      </c>
      <c r="AC87" s="50" t="str">
        <f t="shared" si="112"/>
        <v/>
      </c>
      <c r="AD87" s="50" t="str">
        <f t="shared" si="112"/>
        <v/>
      </c>
      <c r="AE87" s="50" t="str">
        <f t="shared" si="112"/>
        <v/>
      </c>
      <c r="AF87" s="50" t="str">
        <f t="shared" si="112"/>
        <v/>
      </c>
      <c r="AG87" s="50" t="str">
        <f t="shared" si="112"/>
        <v/>
      </c>
      <c r="AH87" s="50" t="str">
        <f t="shared" si="112"/>
        <v/>
      </c>
      <c r="AI87" s="50" t="str">
        <f t="shared" si="112"/>
        <v/>
      </c>
    </row>
    <row r="88" spans="2:35" s="46" customFormat="1" ht="15" customHeight="1" x14ac:dyDescent="0.3">
      <c r="B88" s="46" t="s">
        <v>96</v>
      </c>
      <c r="C88" s="46" t="s">
        <v>273</v>
      </c>
      <c r="D88" s="46" t="s">
        <v>5</v>
      </c>
      <c r="E88" s="47" t="s">
        <v>309</v>
      </c>
      <c r="F88" s="46" t="s">
        <v>59</v>
      </c>
      <c r="G88" s="47" t="s">
        <v>392</v>
      </c>
      <c r="H88" s="48">
        <v>1</v>
      </c>
      <c r="I88" s="49">
        <f>IF(H88="","",INDEX(Systems!F$4:F$985,MATCH($F88,Systems!D$4:D$985,0),1))</f>
        <v>25000</v>
      </c>
      <c r="J88" s="47">
        <f>IF(H88="","",INDEX(Systems!E$4:E$985,MATCH($F88,Systems!D$4:D$985,0),1))</f>
        <v>15</v>
      </c>
      <c r="K88" s="47" t="s">
        <v>109</v>
      </c>
      <c r="L88" s="47">
        <v>1990</v>
      </c>
      <c r="M88" s="9">
        <v>3</v>
      </c>
      <c r="N88" s="49">
        <f t="shared" ref="N88" si="113">IF(H88="","",H88*I88)</f>
        <v>25000</v>
      </c>
      <c r="O88" s="47">
        <f t="shared" ref="O88" si="114">IF(M88="","",IF(IF(M88=1,$C$1,IF(M88=2,L88+(0.8*J88),IF(M88=3,L88+J88)))&lt;$C$1,$C$1,(IF(M88=1,$C$1,IF(M88=2,L88+(0.8*J88),IF(M88=3,L88+J88))))))</f>
        <v>2019</v>
      </c>
      <c r="P88" s="50">
        <f t="shared" ref="P88:AI88" si="115">IF($B88="","",IF($O88=P$3,$N88*(1+(O$2*0.03)),IF(P$3=$O88+$J88,$N88*(1+(O$2*0.03)),IF(P$3=$O88+2*$J88,$N88*(1+(O$2*0.03)),IF(P$3=$O88+3*$J88,$N88*(1+(O$2*0.03)),IF(P$3=$O88+4*$J88,$N88*(1+(O$2*0.03)),IF(P$3=$O88+5*$J88,$N88*(1+(O$2*0.03)),"")))))))</f>
        <v>25000</v>
      </c>
      <c r="Q88" s="50" t="str">
        <f t="shared" si="115"/>
        <v/>
      </c>
      <c r="R88" s="50" t="str">
        <f t="shared" si="115"/>
        <v/>
      </c>
      <c r="S88" s="50" t="str">
        <f t="shared" si="115"/>
        <v/>
      </c>
      <c r="T88" s="50" t="str">
        <f t="shared" si="115"/>
        <v/>
      </c>
      <c r="U88" s="50" t="str">
        <f t="shared" si="115"/>
        <v/>
      </c>
      <c r="V88" s="50" t="str">
        <f t="shared" si="115"/>
        <v/>
      </c>
      <c r="W88" s="50" t="str">
        <f t="shared" si="115"/>
        <v/>
      </c>
      <c r="X88" s="50" t="str">
        <f t="shared" si="115"/>
        <v/>
      </c>
      <c r="Y88" s="50" t="str">
        <f t="shared" si="115"/>
        <v/>
      </c>
      <c r="Z88" s="50" t="str">
        <f t="shared" si="115"/>
        <v/>
      </c>
      <c r="AA88" s="50" t="str">
        <f t="shared" si="115"/>
        <v/>
      </c>
      <c r="AB88" s="50" t="str">
        <f t="shared" si="115"/>
        <v/>
      </c>
      <c r="AC88" s="50" t="str">
        <f t="shared" si="115"/>
        <v/>
      </c>
      <c r="AD88" s="50" t="str">
        <f t="shared" si="115"/>
        <v/>
      </c>
      <c r="AE88" s="50">
        <f t="shared" si="115"/>
        <v>36250</v>
      </c>
      <c r="AF88" s="50" t="str">
        <f t="shared" si="115"/>
        <v/>
      </c>
      <c r="AG88" s="50" t="str">
        <f t="shared" si="115"/>
        <v/>
      </c>
      <c r="AH88" s="50" t="str">
        <f t="shared" si="115"/>
        <v/>
      </c>
      <c r="AI88" s="50" t="str">
        <f t="shared" si="115"/>
        <v/>
      </c>
    </row>
    <row r="89" spans="2:35" s="46" customFormat="1" ht="15" customHeight="1" x14ac:dyDescent="0.3">
      <c r="B89" s="46" t="s">
        <v>96</v>
      </c>
      <c r="C89" s="46" t="s">
        <v>273</v>
      </c>
      <c r="D89" s="46" t="s">
        <v>5</v>
      </c>
      <c r="E89" s="47" t="s">
        <v>309</v>
      </c>
      <c r="F89" s="46" t="s">
        <v>59</v>
      </c>
      <c r="G89" s="47" t="s">
        <v>393</v>
      </c>
      <c r="H89" s="48">
        <v>1</v>
      </c>
      <c r="I89" s="49">
        <f>IF(H89="","",INDEX(Systems!F$4:F$985,MATCH($F89,Systems!D$4:D$985,0),1))</f>
        <v>25000</v>
      </c>
      <c r="J89" s="47">
        <f>IF(H89="","",INDEX(Systems!E$4:E$985,MATCH($F89,Systems!D$4:D$985,0),1))</f>
        <v>15</v>
      </c>
      <c r="K89" s="47" t="s">
        <v>109</v>
      </c>
      <c r="L89" s="47">
        <v>1990</v>
      </c>
      <c r="M89" s="9">
        <v>3</v>
      </c>
      <c r="N89" s="49">
        <f t="shared" si="1"/>
        <v>25000</v>
      </c>
      <c r="O89" s="47">
        <f t="shared" si="2"/>
        <v>2019</v>
      </c>
      <c r="P89" s="50">
        <f t="shared" ref="P89:AI89" si="116">IF($B89="","",IF($O89=P$3,$N89*(1+(O$2*0.03)),IF(P$3=$O89+$J89,$N89*(1+(O$2*0.03)),IF(P$3=$O89+2*$J89,$N89*(1+(O$2*0.03)),IF(P$3=$O89+3*$J89,$N89*(1+(O$2*0.03)),IF(P$3=$O89+4*$J89,$N89*(1+(O$2*0.03)),IF(P$3=$O89+5*$J89,$N89*(1+(O$2*0.03)),"")))))))</f>
        <v>25000</v>
      </c>
      <c r="Q89" s="50" t="str">
        <f t="shared" si="116"/>
        <v/>
      </c>
      <c r="R89" s="50" t="str">
        <f t="shared" si="116"/>
        <v/>
      </c>
      <c r="S89" s="50" t="str">
        <f t="shared" si="116"/>
        <v/>
      </c>
      <c r="T89" s="50" t="str">
        <f t="shared" si="116"/>
        <v/>
      </c>
      <c r="U89" s="50" t="str">
        <f t="shared" si="116"/>
        <v/>
      </c>
      <c r="V89" s="50" t="str">
        <f t="shared" si="116"/>
        <v/>
      </c>
      <c r="W89" s="50" t="str">
        <f t="shared" si="116"/>
        <v/>
      </c>
      <c r="X89" s="50" t="str">
        <f t="shared" si="116"/>
        <v/>
      </c>
      <c r="Y89" s="50" t="str">
        <f t="shared" si="116"/>
        <v/>
      </c>
      <c r="Z89" s="50" t="str">
        <f t="shared" si="116"/>
        <v/>
      </c>
      <c r="AA89" s="50" t="str">
        <f t="shared" si="116"/>
        <v/>
      </c>
      <c r="AB89" s="50" t="str">
        <f t="shared" si="116"/>
        <v/>
      </c>
      <c r="AC89" s="50" t="str">
        <f t="shared" si="116"/>
        <v/>
      </c>
      <c r="AD89" s="50" t="str">
        <f t="shared" si="116"/>
        <v/>
      </c>
      <c r="AE89" s="50">
        <f t="shared" si="116"/>
        <v>36250</v>
      </c>
      <c r="AF89" s="50" t="str">
        <f t="shared" si="116"/>
        <v/>
      </c>
      <c r="AG89" s="50" t="str">
        <f t="shared" si="116"/>
        <v/>
      </c>
      <c r="AH89" s="50" t="str">
        <f t="shared" si="116"/>
        <v/>
      </c>
      <c r="AI89" s="50" t="str">
        <f t="shared" si="116"/>
        <v/>
      </c>
    </row>
    <row r="90" spans="2:35" s="46" customFormat="1" ht="15" customHeight="1" x14ac:dyDescent="0.3">
      <c r="B90" s="46" t="s">
        <v>96</v>
      </c>
      <c r="C90" s="46" t="s">
        <v>273</v>
      </c>
      <c r="D90" s="46" t="s">
        <v>5</v>
      </c>
      <c r="E90" s="47" t="s">
        <v>309</v>
      </c>
      <c r="F90" s="46" t="s">
        <v>136</v>
      </c>
      <c r="G90" s="47" t="s">
        <v>394</v>
      </c>
      <c r="H90" s="48">
        <v>1</v>
      </c>
      <c r="I90" s="49">
        <f>IF(H90="","",INDEX(Systems!F$4:F$985,MATCH($F90,Systems!D$4:D$985,0),1))</f>
        <v>6250</v>
      </c>
      <c r="J90" s="47">
        <f>IF(H90="","",INDEX(Systems!E$4:E$985,MATCH($F90,Systems!D$4:D$985,0),1))</f>
        <v>15</v>
      </c>
      <c r="K90" s="47" t="s">
        <v>109</v>
      </c>
      <c r="L90" s="47">
        <v>1990</v>
      </c>
      <c r="M90" s="9">
        <v>3</v>
      </c>
      <c r="N90" s="49">
        <f t="shared" si="1"/>
        <v>6250</v>
      </c>
      <c r="O90" s="47">
        <f t="shared" si="2"/>
        <v>2019</v>
      </c>
      <c r="P90" s="50">
        <f t="shared" ref="P90:AI90" si="117">IF($B90="","",IF($O90=P$3,$N90*(1+(O$2*0.03)),IF(P$3=$O90+$J90,$N90*(1+(O$2*0.03)),IF(P$3=$O90+2*$J90,$N90*(1+(O$2*0.03)),IF(P$3=$O90+3*$J90,$N90*(1+(O$2*0.03)),IF(P$3=$O90+4*$J90,$N90*(1+(O$2*0.03)),IF(P$3=$O90+5*$J90,$N90*(1+(O$2*0.03)),"")))))))</f>
        <v>6250</v>
      </c>
      <c r="Q90" s="50" t="str">
        <f t="shared" si="117"/>
        <v/>
      </c>
      <c r="R90" s="50" t="str">
        <f t="shared" si="117"/>
        <v/>
      </c>
      <c r="S90" s="50" t="str">
        <f t="shared" si="117"/>
        <v/>
      </c>
      <c r="T90" s="50" t="str">
        <f t="shared" si="117"/>
        <v/>
      </c>
      <c r="U90" s="50" t="str">
        <f t="shared" si="117"/>
        <v/>
      </c>
      <c r="V90" s="50" t="str">
        <f t="shared" si="117"/>
        <v/>
      </c>
      <c r="W90" s="50" t="str">
        <f t="shared" si="117"/>
        <v/>
      </c>
      <c r="X90" s="50" t="str">
        <f t="shared" si="117"/>
        <v/>
      </c>
      <c r="Y90" s="50" t="str">
        <f t="shared" si="117"/>
        <v/>
      </c>
      <c r="Z90" s="50" t="str">
        <f t="shared" si="117"/>
        <v/>
      </c>
      <c r="AA90" s="50" t="str">
        <f t="shared" si="117"/>
        <v/>
      </c>
      <c r="AB90" s="50" t="str">
        <f t="shared" si="117"/>
        <v/>
      </c>
      <c r="AC90" s="50" t="str">
        <f t="shared" si="117"/>
        <v/>
      </c>
      <c r="AD90" s="50" t="str">
        <f t="shared" si="117"/>
        <v/>
      </c>
      <c r="AE90" s="50">
        <f t="shared" si="117"/>
        <v>9062.5</v>
      </c>
      <c r="AF90" s="50" t="str">
        <f t="shared" si="117"/>
        <v/>
      </c>
      <c r="AG90" s="50" t="str">
        <f t="shared" si="117"/>
        <v/>
      </c>
      <c r="AH90" s="50" t="str">
        <f t="shared" si="117"/>
        <v/>
      </c>
      <c r="AI90" s="50" t="str">
        <f t="shared" si="117"/>
        <v/>
      </c>
    </row>
    <row r="91" spans="2:35" s="46" customFormat="1" ht="15" customHeight="1" x14ac:dyDescent="0.3">
      <c r="B91" s="46" t="s">
        <v>96</v>
      </c>
      <c r="C91" s="46" t="s">
        <v>273</v>
      </c>
      <c r="D91" s="46" t="s">
        <v>5</v>
      </c>
      <c r="E91" s="47" t="s">
        <v>309</v>
      </c>
      <c r="F91" s="46" t="s">
        <v>140</v>
      </c>
      <c r="G91" s="47" t="s">
        <v>395</v>
      </c>
      <c r="H91" s="48">
        <v>1</v>
      </c>
      <c r="I91" s="49">
        <f>IF(H91="","",INDEX(Systems!F$4:F$985,MATCH($F91,Systems!D$4:D$985,0),1))</f>
        <v>10000</v>
      </c>
      <c r="J91" s="47">
        <f>IF(H91="","",INDEX(Systems!E$4:E$985,MATCH($F91,Systems!D$4:D$985,0),1))</f>
        <v>15</v>
      </c>
      <c r="K91" s="47" t="s">
        <v>109</v>
      </c>
      <c r="L91" s="47">
        <v>1995</v>
      </c>
      <c r="M91" s="9">
        <v>3</v>
      </c>
      <c r="N91" s="49">
        <f t="shared" si="1"/>
        <v>10000</v>
      </c>
      <c r="O91" s="47">
        <f t="shared" si="2"/>
        <v>2019</v>
      </c>
      <c r="P91" s="50">
        <f t="shared" ref="P91:AI91" si="118">IF($B91="","",IF($O91=P$3,$N91*(1+(O$2*0.03)),IF(P$3=$O91+$J91,$N91*(1+(O$2*0.03)),IF(P$3=$O91+2*$J91,$N91*(1+(O$2*0.03)),IF(P$3=$O91+3*$J91,$N91*(1+(O$2*0.03)),IF(P$3=$O91+4*$J91,$N91*(1+(O$2*0.03)),IF(P$3=$O91+5*$J91,$N91*(1+(O$2*0.03)),"")))))))</f>
        <v>10000</v>
      </c>
      <c r="Q91" s="50" t="str">
        <f t="shared" si="118"/>
        <v/>
      </c>
      <c r="R91" s="50" t="str">
        <f t="shared" si="118"/>
        <v/>
      </c>
      <c r="S91" s="50" t="str">
        <f t="shared" si="118"/>
        <v/>
      </c>
      <c r="T91" s="50" t="str">
        <f t="shared" si="118"/>
        <v/>
      </c>
      <c r="U91" s="50" t="str">
        <f t="shared" si="118"/>
        <v/>
      </c>
      <c r="V91" s="50" t="str">
        <f t="shared" si="118"/>
        <v/>
      </c>
      <c r="W91" s="50" t="str">
        <f t="shared" si="118"/>
        <v/>
      </c>
      <c r="X91" s="50" t="str">
        <f t="shared" si="118"/>
        <v/>
      </c>
      <c r="Y91" s="50" t="str">
        <f t="shared" si="118"/>
        <v/>
      </c>
      <c r="Z91" s="50" t="str">
        <f t="shared" si="118"/>
        <v/>
      </c>
      <c r="AA91" s="50" t="str">
        <f t="shared" si="118"/>
        <v/>
      </c>
      <c r="AB91" s="50" t="str">
        <f t="shared" si="118"/>
        <v/>
      </c>
      <c r="AC91" s="50" t="str">
        <f t="shared" si="118"/>
        <v/>
      </c>
      <c r="AD91" s="50" t="str">
        <f t="shared" si="118"/>
        <v/>
      </c>
      <c r="AE91" s="50">
        <f t="shared" si="118"/>
        <v>14500</v>
      </c>
      <c r="AF91" s="50" t="str">
        <f t="shared" si="118"/>
        <v/>
      </c>
      <c r="AG91" s="50" t="str">
        <f t="shared" si="118"/>
        <v/>
      </c>
      <c r="AH91" s="50" t="str">
        <f t="shared" si="118"/>
        <v/>
      </c>
      <c r="AI91" s="50" t="str">
        <f t="shared" si="118"/>
        <v/>
      </c>
    </row>
    <row r="92" spans="2:35" s="46" customFormat="1" ht="15" customHeight="1" x14ac:dyDescent="0.3">
      <c r="B92" s="46" t="s">
        <v>96</v>
      </c>
      <c r="C92" s="46" t="s">
        <v>273</v>
      </c>
      <c r="D92" s="46" t="s">
        <v>5</v>
      </c>
      <c r="E92" s="47" t="s">
        <v>309</v>
      </c>
      <c r="F92" s="46" t="s">
        <v>141</v>
      </c>
      <c r="G92" s="47" t="s">
        <v>396</v>
      </c>
      <c r="H92" s="48">
        <v>1</v>
      </c>
      <c r="I92" s="49">
        <f>IF(H92="","",INDEX(Systems!F$4:F$985,MATCH($F92,Systems!D$4:D$985,0),1))</f>
        <v>20000</v>
      </c>
      <c r="J92" s="47">
        <f>IF(H92="","",INDEX(Systems!E$4:E$985,MATCH($F92,Systems!D$4:D$985,0),1))</f>
        <v>15</v>
      </c>
      <c r="K92" s="47" t="s">
        <v>109</v>
      </c>
      <c r="L92" s="47">
        <v>1995</v>
      </c>
      <c r="M92" s="9">
        <v>3</v>
      </c>
      <c r="N92" s="49">
        <f t="shared" si="1"/>
        <v>20000</v>
      </c>
      <c r="O92" s="47">
        <f t="shared" si="2"/>
        <v>2019</v>
      </c>
      <c r="P92" s="50">
        <f t="shared" ref="P92:AI92" si="119">IF($B92="","",IF($O92=P$3,$N92*(1+(O$2*0.03)),IF(P$3=$O92+$J92,$N92*(1+(O$2*0.03)),IF(P$3=$O92+2*$J92,$N92*(1+(O$2*0.03)),IF(P$3=$O92+3*$J92,$N92*(1+(O$2*0.03)),IF(P$3=$O92+4*$J92,$N92*(1+(O$2*0.03)),IF(P$3=$O92+5*$J92,$N92*(1+(O$2*0.03)),"")))))))</f>
        <v>20000</v>
      </c>
      <c r="Q92" s="50" t="str">
        <f t="shared" si="119"/>
        <v/>
      </c>
      <c r="R92" s="50" t="str">
        <f t="shared" si="119"/>
        <v/>
      </c>
      <c r="S92" s="50" t="str">
        <f t="shared" si="119"/>
        <v/>
      </c>
      <c r="T92" s="50" t="str">
        <f t="shared" si="119"/>
        <v/>
      </c>
      <c r="U92" s="50" t="str">
        <f t="shared" si="119"/>
        <v/>
      </c>
      <c r="V92" s="50" t="str">
        <f t="shared" si="119"/>
        <v/>
      </c>
      <c r="W92" s="50" t="str">
        <f t="shared" si="119"/>
        <v/>
      </c>
      <c r="X92" s="50" t="str">
        <f t="shared" si="119"/>
        <v/>
      </c>
      <c r="Y92" s="50" t="str">
        <f t="shared" si="119"/>
        <v/>
      </c>
      <c r="Z92" s="50" t="str">
        <f t="shared" si="119"/>
        <v/>
      </c>
      <c r="AA92" s="50" t="str">
        <f t="shared" si="119"/>
        <v/>
      </c>
      <c r="AB92" s="50" t="str">
        <f t="shared" si="119"/>
        <v/>
      </c>
      <c r="AC92" s="50" t="str">
        <f t="shared" si="119"/>
        <v/>
      </c>
      <c r="AD92" s="50" t="str">
        <f t="shared" si="119"/>
        <v/>
      </c>
      <c r="AE92" s="50">
        <f t="shared" si="119"/>
        <v>29000</v>
      </c>
      <c r="AF92" s="50" t="str">
        <f t="shared" si="119"/>
        <v/>
      </c>
      <c r="AG92" s="50" t="str">
        <f t="shared" si="119"/>
        <v/>
      </c>
      <c r="AH92" s="50" t="str">
        <f t="shared" si="119"/>
        <v/>
      </c>
      <c r="AI92" s="50" t="str">
        <f t="shared" si="119"/>
        <v/>
      </c>
    </row>
    <row r="93" spans="2:35" s="46" customFormat="1" ht="15" customHeight="1" x14ac:dyDescent="0.3">
      <c r="B93" s="46" t="s">
        <v>96</v>
      </c>
      <c r="C93" s="46" t="s">
        <v>273</v>
      </c>
      <c r="D93" s="46" t="s">
        <v>5</v>
      </c>
      <c r="E93" s="47" t="s">
        <v>309</v>
      </c>
      <c r="F93" s="46" t="s">
        <v>141</v>
      </c>
      <c r="G93" s="47" t="s">
        <v>397</v>
      </c>
      <c r="H93" s="48">
        <v>1</v>
      </c>
      <c r="I93" s="49">
        <f>IF(H93="","",INDEX(Systems!F$4:F$985,MATCH($F93,Systems!D$4:D$985,0),1))</f>
        <v>20000</v>
      </c>
      <c r="J93" s="47">
        <f>IF(H93="","",INDEX(Systems!E$4:E$985,MATCH($F93,Systems!D$4:D$985,0),1))</f>
        <v>15</v>
      </c>
      <c r="K93" s="47" t="s">
        <v>109</v>
      </c>
      <c r="L93" s="47">
        <v>1995</v>
      </c>
      <c r="M93" s="9">
        <v>3</v>
      </c>
      <c r="N93" s="49">
        <f t="shared" si="1"/>
        <v>20000</v>
      </c>
      <c r="O93" s="47">
        <f t="shared" si="2"/>
        <v>2019</v>
      </c>
      <c r="P93" s="50">
        <f t="shared" ref="P93:AI93" si="120">IF($B93="","",IF($O93=P$3,$N93*(1+(O$2*0.03)),IF(P$3=$O93+$J93,$N93*(1+(O$2*0.03)),IF(P$3=$O93+2*$J93,$N93*(1+(O$2*0.03)),IF(P$3=$O93+3*$J93,$N93*(1+(O$2*0.03)),IF(P$3=$O93+4*$J93,$N93*(1+(O$2*0.03)),IF(P$3=$O93+5*$J93,$N93*(1+(O$2*0.03)),"")))))))</f>
        <v>20000</v>
      </c>
      <c r="Q93" s="50" t="str">
        <f t="shared" si="120"/>
        <v/>
      </c>
      <c r="R93" s="50" t="str">
        <f t="shared" si="120"/>
        <v/>
      </c>
      <c r="S93" s="50" t="str">
        <f t="shared" si="120"/>
        <v/>
      </c>
      <c r="T93" s="50" t="str">
        <f t="shared" si="120"/>
        <v/>
      </c>
      <c r="U93" s="50" t="str">
        <f t="shared" si="120"/>
        <v/>
      </c>
      <c r="V93" s="50" t="str">
        <f t="shared" si="120"/>
        <v/>
      </c>
      <c r="W93" s="50" t="str">
        <f t="shared" si="120"/>
        <v/>
      </c>
      <c r="X93" s="50" t="str">
        <f t="shared" si="120"/>
        <v/>
      </c>
      <c r="Y93" s="50" t="str">
        <f t="shared" si="120"/>
        <v/>
      </c>
      <c r="Z93" s="50" t="str">
        <f t="shared" si="120"/>
        <v/>
      </c>
      <c r="AA93" s="50" t="str">
        <f t="shared" si="120"/>
        <v/>
      </c>
      <c r="AB93" s="50" t="str">
        <f t="shared" si="120"/>
        <v/>
      </c>
      <c r="AC93" s="50" t="str">
        <f t="shared" si="120"/>
        <v/>
      </c>
      <c r="AD93" s="50" t="str">
        <f t="shared" si="120"/>
        <v/>
      </c>
      <c r="AE93" s="50">
        <f t="shared" si="120"/>
        <v>29000</v>
      </c>
      <c r="AF93" s="50" t="str">
        <f t="shared" si="120"/>
        <v/>
      </c>
      <c r="AG93" s="50" t="str">
        <f t="shared" si="120"/>
        <v/>
      </c>
      <c r="AH93" s="50" t="str">
        <f t="shared" si="120"/>
        <v/>
      </c>
      <c r="AI93" s="50" t="str">
        <f t="shared" si="120"/>
        <v/>
      </c>
    </row>
    <row r="94" spans="2:35" ht="15" customHeight="1" x14ac:dyDescent="0.3">
      <c r="B94" t="s">
        <v>96</v>
      </c>
      <c r="C94" t="s">
        <v>273</v>
      </c>
      <c r="D94" t="s">
        <v>5</v>
      </c>
      <c r="E94" s="9" t="s">
        <v>314</v>
      </c>
      <c r="F94" t="s">
        <v>134</v>
      </c>
      <c r="G94" s="9" t="s">
        <v>372</v>
      </c>
      <c r="H94" s="3">
        <v>1</v>
      </c>
      <c r="I94" s="8">
        <f>IF(H94="","",INDEX(Systems!F$4:F$985,MATCH($F94,Systems!D$4:D$985,0),1))</f>
        <v>10000</v>
      </c>
      <c r="J94" s="9">
        <f>IF(H94="","",INDEX(Systems!E$4:E$985,MATCH($F94,Systems!D$4:D$985,0),1))</f>
        <v>15</v>
      </c>
      <c r="K94" s="9" t="s">
        <v>109</v>
      </c>
      <c r="L94" s="9">
        <v>2000</v>
      </c>
      <c r="M94" s="9">
        <v>3</v>
      </c>
      <c r="N94" s="8">
        <f t="shared" si="1"/>
        <v>10000</v>
      </c>
      <c r="O94" s="9">
        <f t="shared" si="2"/>
        <v>2019</v>
      </c>
      <c r="P94" s="2">
        <f t="shared" ref="P94:AI94" si="121">IF($B94="","",IF($O94=P$3,$N94*(1+(O$2*0.03)),IF(P$3=$O94+$J94,$N94*(1+(O$2*0.03)),IF(P$3=$O94+2*$J94,$N94*(1+(O$2*0.03)),IF(P$3=$O94+3*$J94,$N94*(1+(O$2*0.03)),IF(P$3=$O94+4*$J94,$N94*(1+(O$2*0.03)),IF(P$3=$O94+5*$J94,$N94*(1+(O$2*0.03)),"")))))))</f>
        <v>10000</v>
      </c>
      <c r="Q94" s="2" t="str">
        <f t="shared" si="121"/>
        <v/>
      </c>
      <c r="R94" s="2" t="str">
        <f t="shared" si="121"/>
        <v/>
      </c>
      <c r="S94" s="2" t="str">
        <f t="shared" si="121"/>
        <v/>
      </c>
      <c r="T94" s="2" t="str">
        <f t="shared" si="121"/>
        <v/>
      </c>
      <c r="U94" s="2" t="str">
        <f t="shared" si="121"/>
        <v/>
      </c>
      <c r="V94" s="2" t="str">
        <f t="shared" si="121"/>
        <v/>
      </c>
      <c r="W94" s="2" t="str">
        <f t="shared" si="121"/>
        <v/>
      </c>
      <c r="X94" s="2" t="str">
        <f t="shared" si="121"/>
        <v/>
      </c>
      <c r="Y94" s="2" t="str">
        <f t="shared" si="121"/>
        <v/>
      </c>
      <c r="Z94" s="2" t="str">
        <f t="shared" si="121"/>
        <v/>
      </c>
      <c r="AA94" s="2" t="str">
        <f t="shared" si="121"/>
        <v/>
      </c>
      <c r="AB94" s="2" t="str">
        <f t="shared" si="121"/>
        <v/>
      </c>
      <c r="AC94" s="2" t="str">
        <f t="shared" si="121"/>
        <v/>
      </c>
      <c r="AD94" s="2" t="str">
        <f t="shared" si="121"/>
        <v/>
      </c>
      <c r="AE94" s="2">
        <f t="shared" si="121"/>
        <v>14500</v>
      </c>
      <c r="AF94" s="2" t="str">
        <f t="shared" si="121"/>
        <v/>
      </c>
      <c r="AG94" s="2" t="str">
        <f t="shared" si="121"/>
        <v/>
      </c>
      <c r="AH94" s="2" t="str">
        <f t="shared" si="121"/>
        <v/>
      </c>
      <c r="AI94" s="2" t="str">
        <f t="shared" si="121"/>
        <v/>
      </c>
    </row>
    <row r="95" spans="2:35" ht="15" customHeight="1" x14ac:dyDescent="0.3">
      <c r="B95" t="s">
        <v>96</v>
      </c>
      <c r="C95" t="s">
        <v>273</v>
      </c>
      <c r="D95" t="s">
        <v>5</v>
      </c>
      <c r="E95" s="9" t="s">
        <v>308</v>
      </c>
      <c r="F95" t="s">
        <v>134</v>
      </c>
      <c r="G95" s="9" t="s">
        <v>373</v>
      </c>
      <c r="H95" s="3">
        <v>1</v>
      </c>
      <c r="I95" s="8">
        <f>IF(H95="","",INDEX(Systems!F$4:F$985,MATCH($F95,Systems!D$4:D$985,0),1))</f>
        <v>10000</v>
      </c>
      <c r="J95" s="9">
        <f>IF(H95="","",INDEX(Systems!E$4:E$985,MATCH($F95,Systems!D$4:D$985,0),1))</f>
        <v>15</v>
      </c>
      <c r="K95" s="9" t="s">
        <v>109</v>
      </c>
      <c r="L95" s="9">
        <v>1991</v>
      </c>
      <c r="M95" s="9">
        <v>3</v>
      </c>
      <c r="N95" s="8">
        <f t="shared" si="1"/>
        <v>10000</v>
      </c>
      <c r="O95" s="9">
        <f t="shared" si="2"/>
        <v>2019</v>
      </c>
      <c r="P95" s="2">
        <f t="shared" ref="P95:AI95" si="122">IF($B95="","",IF($O95=P$3,$N95*(1+(O$2*0.03)),IF(P$3=$O95+$J95,$N95*(1+(O$2*0.03)),IF(P$3=$O95+2*$J95,$N95*(1+(O$2*0.03)),IF(P$3=$O95+3*$J95,$N95*(1+(O$2*0.03)),IF(P$3=$O95+4*$J95,$N95*(1+(O$2*0.03)),IF(P$3=$O95+5*$J95,$N95*(1+(O$2*0.03)),"")))))))</f>
        <v>10000</v>
      </c>
      <c r="Q95" s="2" t="str">
        <f t="shared" si="122"/>
        <v/>
      </c>
      <c r="R95" s="2" t="str">
        <f t="shared" si="122"/>
        <v/>
      </c>
      <c r="S95" s="2" t="str">
        <f t="shared" si="122"/>
        <v/>
      </c>
      <c r="T95" s="2" t="str">
        <f t="shared" si="122"/>
        <v/>
      </c>
      <c r="U95" s="2" t="str">
        <f t="shared" si="122"/>
        <v/>
      </c>
      <c r="V95" s="2" t="str">
        <f t="shared" si="122"/>
        <v/>
      </c>
      <c r="W95" s="2" t="str">
        <f t="shared" si="122"/>
        <v/>
      </c>
      <c r="X95" s="2" t="str">
        <f t="shared" si="122"/>
        <v/>
      </c>
      <c r="Y95" s="2" t="str">
        <f t="shared" si="122"/>
        <v/>
      </c>
      <c r="Z95" s="2" t="str">
        <f t="shared" si="122"/>
        <v/>
      </c>
      <c r="AA95" s="2" t="str">
        <f t="shared" si="122"/>
        <v/>
      </c>
      <c r="AB95" s="2" t="str">
        <f t="shared" si="122"/>
        <v/>
      </c>
      <c r="AC95" s="2" t="str">
        <f t="shared" si="122"/>
        <v/>
      </c>
      <c r="AD95" s="2" t="str">
        <f t="shared" si="122"/>
        <v/>
      </c>
      <c r="AE95" s="2">
        <f t="shared" si="122"/>
        <v>14500</v>
      </c>
      <c r="AF95" s="2" t="str">
        <f t="shared" si="122"/>
        <v/>
      </c>
      <c r="AG95" s="2" t="str">
        <f t="shared" si="122"/>
        <v/>
      </c>
      <c r="AH95" s="2" t="str">
        <f t="shared" si="122"/>
        <v/>
      </c>
      <c r="AI95" s="2" t="str">
        <f t="shared" si="122"/>
        <v/>
      </c>
    </row>
    <row r="96" spans="2:35" ht="15" customHeight="1" x14ac:dyDescent="0.3">
      <c r="B96" t="s">
        <v>96</v>
      </c>
      <c r="C96" t="s">
        <v>273</v>
      </c>
      <c r="D96" t="s">
        <v>5</v>
      </c>
      <c r="E96" s="9" t="s">
        <v>317</v>
      </c>
      <c r="F96" t="s">
        <v>63</v>
      </c>
      <c r="G96" s="9" t="s">
        <v>374</v>
      </c>
      <c r="H96" s="3">
        <v>1</v>
      </c>
      <c r="I96" s="8">
        <f>IF(H96="","",INDEX(Systems!F$4:F$985,MATCH($F96,Systems!D$4:D$985,0),1))</f>
        <v>12000</v>
      </c>
      <c r="J96" s="9">
        <f>IF(H96="","",INDEX(Systems!E$4:E$985,MATCH($F96,Systems!D$4:D$985,0),1))</f>
        <v>15</v>
      </c>
      <c r="K96" s="9" t="s">
        <v>108</v>
      </c>
      <c r="L96" s="9">
        <v>2000</v>
      </c>
      <c r="M96" s="9">
        <v>3</v>
      </c>
      <c r="N96" s="8">
        <f t="shared" si="1"/>
        <v>12000</v>
      </c>
      <c r="O96" s="9">
        <f t="shared" si="2"/>
        <v>2019</v>
      </c>
      <c r="P96" s="2">
        <f t="shared" ref="P96:AI96" si="123">IF($B96="","",IF($O96=P$3,$N96*(1+(O$2*0.03)),IF(P$3=$O96+$J96,$N96*(1+(O$2*0.03)),IF(P$3=$O96+2*$J96,$N96*(1+(O$2*0.03)),IF(P$3=$O96+3*$J96,$N96*(1+(O$2*0.03)),IF(P$3=$O96+4*$J96,$N96*(1+(O$2*0.03)),IF(P$3=$O96+5*$J96,$N96*(1+(O$2*0.03)),"")))))))</f>
        <v>12000</v>
      </c>
      <c r="Q96" s="2" t="str">
        <f t="shared" si="123"/>
        <v/>
      </c>
      <c r="R96" s="2" t="str">
        <f t="shared" si="123"/>
        <v/>
      </c>
      <c r="S96" s="2" t="str">
        <f t="shared" si="123"/>
        <v/>
      </c>
      <c r="T96" s="2" t="str">
        <f t="shared" si="123"/>
        <v/>
      </c>
      <c r="U96" s="2" t="str">
        <f t="shared" si="123"/>
        <v/>
      </c>
      <c r="V96" s="2" t="str">
        <f t="shared" si="123"/>
        <v/>
      </c>
      <c r="W96" s="2" t="str">
        <f t="shared" si="123"/>
        <v/>
      </c>
      <c r="X96" s="2" t="str">
        <f t="shared" si="123"/>
        <v/>
      </c>
      <c r="Y96" s="2" t="str">
        <f t="shared" si="123"/>
        <v/>
      </c>
      <c r="Z96" s="2" t="str">
        <f t="shared" si="123"/>
        <v/>
      </c>
      <c r="AA96" s="2" t="str">
        <f t="shared" si="123"/>
        <v/>
      </c>
      <c r="AB96" s="2" t="str">
        <f t="shared" si="123"/>
        <v/>
      </c>
      <c r="AC96" s="2" t="str">
        <f t="shared" si="123"/>
        <v/>
      </c>
      <c r="AD96" s="2" t="str">
        <f t="shared" si="123"/>
        <v/>
      </c>
      <c r="AE96" s="2">
        <f t="shared" si="123"/>
        <v>17400</v>
      </c>
      <c r="AF96" s="2" t="str">
        <f t="shared" si="123"/>
        <v/>
      </c>
      <c r="AG96" s="2" t="str">
        <f t="shared" si="123"/>
        <v/>
      </c>
      <c r="AH96" s="2" t="str">
        <f t="shared" si="123"/>
        <v/>
      </c>
      <c r="AI96" s="2" t="str">
        <f t="shared" si="123"/>
        <v/>
      </c>
    </row>
    <row r="97" spans="2:35" ht="15" customHeight="1" x14ac:dyDescent="0.3">
      <c r="B97" t="s">
        <v>96</v>
      </c>
      <c r="C97" t="s">
        <v>273</v>
      </c>
      <c r="D97" t="s">
        <v>5</v>
      </c>
      <c r="E97" s="9" t="s">
        <v>299</v>
      </c>
      <c r="F97" t="s">
        <v>63</v>
      </c>
      <c r="G97" s="9" t="s">
        <v>375</v>
      </c>
      <c r="H97" s="3">
        <v>1</v>
      </c>
      <c r="I97" s="8">
        <f>IF(H97="","",INDEX(Systems!F$4:F$985,MATCH($F97,Systems!D$4:D$985,0),1))</f>
        <v>12000</v>
      </c>
      <c r="J97" s="9">
        <f>IF(H97="","",INDEX(Systems!E$4:E$985,MATCH($F97,Systems!D$4:D$985,0),1))</f>
        <v>15</v>
      </c>
      <c r="K97" s="9" t="s">
        <v>108</v>
      </c>
      <c r="L97" s="9">
        <v>2001</v>
      </c>
      <c r="M97" s="9">
        <v>3</v>
      </c>
      <c r="N97" s="8">
        <f t="shared" si="1"/>
        <v>12000</v>
      </c>
      <c r="O97" s="9">
        <f t="shared" si="2"/>
        <v>2019</v>
      </c>
      <c r="P97" s="2">
        <f t="shared" ref="P97:AI97" si="124">IF($B97="","",IF($O97=P$3,$N97*(1+(O$2*0.03)),IF(P$3=$O97+$J97,$N97*(1+(O$2*0.03)),IF(P$3=$O97+2*$J97,$N97*(1+(O$2*0.03)),IF(P$3=$O97+3*$J97,$N97*(1+(O$2*0.03)),IF(P$3=$O97+4*$J97,$N97*(1+(O$2*0.03)),IF(P$3=$O97+5*$J97,$N97*(1+(O$2*0.03)),"")))))))</f>
        <v>12000</v>
      </c>
      <c r="Q97" s="2" t="str">
        <f t="shared" si="124"/>
        <v/>
      </c>
      <c r="R97" s="2" t="str">
        <f t="shared" si="124"/>
        <v/>
      </c>
      <c r="S97" s="2" t="str">
        <f t="shared" si="124"/>
        <v/>
      </c>
      <c r="T97" s="2" t="str">
        <f t="shared" si="124"/>
        <v/>
      </c>
      <c r="U97" s="2" t="str">
        <f t="shared" si="124"/>
        <v/>
      </c>
      <c r="V97" s="2" t="str">
        <f t="shared" si="124"/>
        <v/>
      </c>
      <c r="W97" s="2" t="str">
        <f t="shared" si="124"/>
        <v/>
      </c>
      <c r="X97" s="2" t="str">
        <f t="shared" si="124"/>
        <v/>
      </c>
      <c r="Y97" s="2" t="str">
        <f t="shared" si="124"/>
        <v/>
      </c>
      <c r="Z97" s="2" t="str">
        <f t="shared" si="124"/>
        <v/>
      </c>
      <c r="AA97" s="2" t="str">
        <f t="shared" si="124"/>
        <v/>
      </c>
      <c r="AB97" s="2" t="str">
        <f t="shared" si="124"/>
        <v/>
      </c>
      <c r="AC97" s="2" t="str">
        <f t="shared" si="124"/>
        <v/>
      </c>
      <c r="AD97" s="2" t="str">
        <f t="shared" si="124"/>
        <v/>
      </c>
      <c r="AE97" s="2">
        <f t="shared" si="124"/>
        <v>17400</v>
      </c>
      <c r="AF97" s="2" t="str">
        <f t="shared" si="124"/>
        <v/>
      </c>
      <c r="AG97" s="2" t="str">
        <f t="shared" si="124"/>
        <v/>
      </c>
      <c r="AH97" s="2" t="str">
        <f t="shared" si="124"/>
        <v/>
      </c>
      <c r="AI97" s="2" t="str">
        <f t="shared" si="124"/>
        <v/>
      </c>
    </row>
    <row r="98" spans="2:35" ht="15" customHeight="1" x14ac:dyDescent="0.3">
      <c r="B98" t="s">
        <v>96</v>
      </c>
      <c r="C98" t="s">
        <v>273</v>
      </c>
      <c r="D98" t="s">
        <v>5</v>
      </c>
      <c r="E98" s="9" t="s">
        <v>299</v>
      </c>
      <c r="F98" t="s">
        <v>63</v>
      </c>
      <c r="G98" s="9" t="s">
        <v>376</v>
      </c>
      <c r="H98" s="3">
        <v>1</v>
      </c>
      <c r="I98" s="8">
        <f>IF(H98="","",INDEX(Systems!F$4:F$985,MATCH($F98,Systems!D$4:D$985,0),1))</f>
        <v>12000</v>
      </c>
      <c r="J98" s="9">
        <f>IF(H98="","",INDEX(Systems!E$4:E$985,MATCH($F98,Systems!D$4:D$985,0),1))</f>
        <v>15</v>
      </c>
      <c r="K98" s="9" t="s">
        <v>108</v>
      </c>
      <c r="L98" s="9">
        <v>2001</v>
      </c>
      <c r="M98" s="9">
        <v>3</v>
      </c>
      <c r="N98" s="8">
        <f t="shared" si="1"/>
        <v>12000</v>
      </c>
      <c r="O98" s="9">
        <f t="shared" si="2"/>
        <v>2019</v>
      </c>
      <c r="P98" s="2">
        <f t="shared" ref="P98:AI98" si="125">IF($B98="","",IF($O98=P$3,$N98*(1+(O$2*0.03)),IF(P$3=$O98+$J98,$N98*(1+(O$2*0.03)),IF(P$3=$O98+2*$J98,$N98*(1+(O$2*0.03)),IF(P$3=$O98+3*$J98,$N98*(1+(O$2*0.03)),IF(P$3=$O98+4*$J98,$N98*(1+(O$2*0.03)),IF(P$3=$O98+5*$J98,$N98*(1+(O$2*0.03)),"")))))))</f>
        <v>12000</v>
      </c>
      <c r="Q98" s="2" t="str">
        <f t="shared" si="125"/>
        <v/>
      </c>
      <c r="R98" s="2" t="str">
        <f t="shared" si="125"/>
        <v/>
      </c>
      <c r="S98" s="2" t="str">
        <f t="shared" si="125"/>
        <v/>
      </c>
      <c r="T98" s="2" t="str">
        <f t="shared" si="125"/>
        <v/>
      </c>
      <c r="U98" s="2" t="str">
        <f t="shared" si="125"/>
        <v/>
      </c>
      <c r="V98" s="2" t="str">
        <f t="shared" si="125"/>
        <v/>
      </c>
      <c r="W98" s="2" t="str">
        <f t="shared" si="125"/>
        <v/>
      </c>
      <c r="X98" s="2" t="str">
        <f t="shared" si="125"/>
        <v/>
      </c>
      <c r="Y98" s="2" t="str">
        <f t="shared" si="125"/>
        <v/>
      </c>
      <c r="Z98" s="2" t="str">
        <f t="shared" si="125"/>
        <v/>
      </c>
      <c r="AA98" s="2" t="str">
        <f t="shared" si="125"/>
        <v/>
      </c>
      <c r="AB98" s="2" t="str">
        <f t="shared" si="125"/>
        <v/>
      </c>
      <c r="AC98" s="2" t="str">
        <f t="shared" si="125"/>
        <v/>
      </c>
      <c r="AD98" s="2" t="str">
        <f t="shared" si="125"/>
        <v/>
      </c>
      <c r="AE98" s="2">
        <f t="shared" si="125"/>
        <v>17400</v>
      </c>
      <c r="AF98" s="2" t="str">
        <f t="shared" si="125"/>
        <v/>
      </c>
      <c r="AG98" s="2" t="str">
        <f t="shared" si="125"/>
        <v/>
      </c>
      <c r="AH98" s="2" t="str">
        <f t="shared" si="125"/>
        <v/>
      </c>
      <c r="AI98" s="2" t="str">
        <f t="shared" si="125"/>
        <v/>
      </c>
    </row>
    <row r="99" spans="2:35" ht="15" customHeight="1" x14ac:dyDescent="0.3">
      <c r="B99" t="s">
        <v>96</v>
      </c>
      <c r="C99" t="s">
        <v>273</v>
      </c>
      <c r="D99" t="s">
        <v>5</v>
      </c>
      <c r="E99" s="9" t="s">
        <v>300</v>
      </c>
      <c r="F99" t="s">
        <v>63</v>
      </c>
      <c r="G99" s="9" t="s">
        <v>377</v>
      </c>
      <c r="H99" s="3">
        <v>1</v>
      </c>
      <c r="I99" s="8">
        <f>IF(H99="","",INDEX(Systems!F$4:F$985,MATCH($F99,Systems!D$4:D$985,0),1))</f>
        <v>12000</v>
      </c>
      <c r="J99" s="9">
        <f>IF(H99="","",INDEX(Systems!E$4:E$985,MATCH($F99,Systems!D$4:D$985,0),1))</f>
        <v>15</v>
      </c>
      <c r="K99" s="9" t="s">
        <v>108</v>
      </c>
      <c r="L99" s="9">
        <v>1988</v>
      </c>
      <c r="M99" s="9">
        <v>3</v>
      </c>
      <c r="N99" s="8">
        <f t="shared" si="1"/>
        <v>12000</v>
      </c>
      <c r="O99" s="9">
        <f t="shared" si="2"/>
        <v>2019</v>
      </c>
      <c r="P99" s="2">
        <f t="shared" ref="P99:AI99" si="126">IF($B99="","",IF($O99=P$3,$N99*(1+(O$2*0.03)),IF(P$3=$O99+$J99,$N99*(1+(O$2*0.03)),IF(P$3=$O99+2*$J99,$N99*(1+(O$2*0.03)),IF(P$3=$O99+3*$J99,$N99*(1+(O$2*0.03)),IF(P$3=$O99+4*$J99,$N99*(1+(O$2*0.03)),IF(P$3=$O99+5*$J99,$N99*(1+(O$2*0.03)),"")))))))</f>
        <v>12000</v>
      </c>
      <c r="Q99" s="2" t="str">
        <f t="shared" si="126"/>
        <v/>
      </c>
      <c r="R99" s="2" t="str">
        <f t="shared" si="126"/>
        <v/>
      </c>
      <c r="S99" s="2" t="str">
        <f t="shared" si="126"/>
        <v/>
      </c>
      <c r="T99" s="2" t="str">
        <f t="shared" si="126"/>
        <v/>
      </c>
      <c r="U99" s="2" t="str">
        <f t="shared" si="126"/>
        <v/>
      </c>
      <c r="V99" s="2" t="str">
        <f t="shared" si="126"/>
        <v/>
      </c>
      <c r="W99" s="2" t="str">
        <f t="shared" si="126"/>
        <v/>
      </c>
      <c r="X99" s="2" t="str">
        <f t="shared" si="126"/>
        <v/>
      </c>
      <c r="Y99" s="2" t="str">
        <f t="shared" si="126"/>
        <v/>
      </c>
      <c r="Z99" s="2" t="str">
        <f t="shared" si="126"/>
        <v/>
      </c>
      <c r="AA99" s="2" t="str">
        <f t="shared" si="126"/>
        <v/>
      </c>
      <c r="AB99" s="2" t="str">
        <f t="shared" si="126"/>
        <v/>
      </c>
      <c r="AC99" s="2" t="str">
        <f t="shared" si="126"/>
        <v/>
      </c>
      <c r="AD99" s="2" t="str">
        <f t="shared" si="126"/>
        <v/>
      </c>
      <c r="AE99" s="2">
        <f t="shared" si="126"/>
        <v>17400</v>
      </c>
      <c r="AF99" s="2" t="str">
        <f t="shared" si="126"/>
        <v/>
      </c>
      <c r="AG99" s="2" t="str">
        <f t="shared" si="126"/>
        <v/>
      </c>
      <c r="AH99" s="2" t="str">
        <f t="shared" si="126"/>
        <v/>
      </c>
      <c r="AI99" s="2" t="str">
        <f t="shared" si="126"/>
        <v/>
      </c>
    </row>
    <row r="100" spans="2:35" ht="15" customHeight="1" x14ac:dyDescent="0.3">
      <c r="B100" t="s">
        <v>96</v>
      </c>
      <c r="C100" t="s">
        <v>273</v>
      </c>
      <c r="D100" t="s">
        <v>5</v>
      </c>
      <c r="E100" s="9" t="s">
        <v>303</v>
      </c>
      <c r="F100" t="s">
        <v>63</v>
      </c>
      <c r="G100" s="9" t="s">
        <v>378</v>
      </c>
      <c r="H100" s="3">
        <v>1</v>
      </c>
      <c r="I100" s="8">
        <f>IF(H100="","",INDEX(Systems!F$4:F$985,MATCH($F100,Systems!D$4:D$985,0),1))</f>
        <v>12000</v>
      </c>
      <c r="J100" s="9">
        <f>IF(H100="","",INDEX(Systems!E$4:E$985,MATCH($F100,Systems!D$4:D$985,0),1))</f>
        <v>15</v>
      </c>
      <c r="K100" s="9" t="s">
        <v>108</v>
      </c>
      <c r="L100" s="9">
        <v>2001</v>
      </c>
      <c r="M100" s="9">
        <v>3</v>
      </c>
      <c r="N100" s="8">
        <f t="shared" si="1"/>
        <v>12000</v>
      </c>
      <c r="O100" s="9">
        <f t="shared" si="2"/>
        <v>2019</v>
      </c>
      <c r="P100" s="2">
        <f t="shared" ref="P100:AI100" si="127">IF($B100="","",IF($O100=P$3,$N100*(1+(O$2*0.03)),IF(P$3=$O100+$J100,$N100*(1+(O$2*0.03)),IF(P$3=$O100+2*$J100,$N100*(1+(O$2*0.03)),IF(P$3=$O100+3*$J100,$N100*(1+(O$2*0.03)),IF(P$3=$O100+4*$J100,$N100*(1+(O$2*0.03)),IF(P$3=$O100+5*$J100,$N100*(1+(O$2*0.03)),"")))))))</f>
        <v>12000</v>
      </c>
      <c r="Q100" s="2" t="str">
        <f t="shared" si="127"/>
        <v/>
      </c>
      <c r="R100" s="2" t="str">
        <f t="shared" si="127"/>
        <v/>
      </c>
      <c r="S100" s="2" t="str">
        <f t="shared" si="127"/>
        <v/>
      </c>
      <c r="T100" s="2" t="str">
        <f t="shared" si="127"/>
        <v/>
      </c>
      <c r="U100" s="2" t="str">
        <f t="shared" si="127"/>
        <v/>
      </c>
      <c r="V100" s="2" t="str">
        <f t="shared" si="127"/>
        <v/>
      </c>
      <c r="W100" s="2" t="str">
        <f t="shared" si="127"/>
        <v/>
      </c>
      <c r="X100" s="2" t="str">
        <f t="shared" si="127"/>
        <v/>
      </c>
      <c r="Y100" s="2" t="str">
        <f t="shared" si="127"/>
        <v/>
      </c>
      <c r="Z100" s="2" t="str">
        <f t="shared" si="127"/>
        <v/>
      </c>
      <c r="AA100" s="2" t="str">
        <f t="shared" si="127"/>
        <v/>
      </c>
      <c r="AB100" s="2" t="str">
        <f t="shared" si="127"/>
        <v/>
      </c>
      <c r="AC100" s="2" t="str">
        <f t="shared" si="127"/>
        <v/>
      </c>
      <c r="AD100" s="2" t="str">
        <f t="shared" si="127"/>
        <v/>
      </c>
      <c r="AE100" s="2">
        <f t="shared" si="127"/>
        <v>17400</v>
      </c>
      <c r="AF100" s="2" t="str">
        <f t="shared" si="127"/>
        <v/>
      </c>
      <c r="AG100" s="2" t="str">
        <f t="shared" si="127"/>
        <v/>
      </c>
      <c r="AH100" s="2" t="str">
        <f t="shared" si="127"/>
        <v/>
      </c>
      <c r="AI100" s="2" t="str">
        <f t="shared" si="127"/>
        <v/>
      </c>
    </row>
    <row r="101" spans="2:35" ht="15" customHeight="1" x14ac:dyDescent="0.3">
      <c r="B101" t="s">
        <v>96</v>
      </c>
      <c r="C101" t="s">
        <v>273</v>
      </c>
      <c r="D101" t="s">
        <v>5</v>
      </c>
      <c r="E101" s="9" t="s">
        <v>302</v>
      </c>
      <c r="F101" t="s">
        <v>63</v>
      </c>
      <c r="G101" s="9" t="s">
        <v>379</v>
      </c>
      <c r="H101" s="3">
        <v>1</v>
      </c>
      <c r="I101" s="8">
        <f>IF(H101="","",INDEX(Systems!F$4:F$985,MATCH($F101,Systems!D$4:D$985,0),1))</f>
        <v>12000</v>
      </c>
      <c r="J101" s="9">
        <f>IF(H101="","",INDEX(Systems!E$4:E$985,MATCH($F101,Systems!D$4:D$985,0),1))</f>
        <v>15</v>
      </c>
      <c r="K101" s="9" t="s">
        <v>108</v>
      </c>
      <c r="L101" s="9">
        <v>1988</v>
      </c>
      <c r="M101" s="9">
        <v>3</v>
      </c>
      <c r="N101" s="8">
        <f t="shared" si="1"/>
        <v>12000</v>
      </c>
      <c r="O101" s="9">
        <f t="shared" si="2"/>
        <v>2019</v>
      </c>
      <c r="P101" s="2">
        <f t="shared" ref="P101:AI101" si="128">IF($B101="","",IF($O101=P$3,$N101*(1+(O$2*0.03)),IF(P$3=$O101+$J101,$N101*(1+(O$2*0.03)),IF(P$3=$O101+2*$J101,$N101*(1+(O$2*0.03)),IF(P$3=$O101+3*$J101,$N101*(1+(O$2*0.03)),IF(P$3=$O101+4*$J101,$N101*(1+(O$2*0.03)),IF(P$3=$O101+5*$J101,$N101*(1+(O$2*0.03)),"")))))))</f>
        <v>12000</v>
      </c>
      <c r="Q101" s="2" t="str">
        <f t="shared" si="128"/>
        <v/>
      </c>
      <c r="R101" s="2" t="str">
        <f t="shared" si="128"/>
        <v/>
      </c>
      <c r="S101" s="2" t="str">
        <f t="shared" si="128"/>
        <v/>
      </c>
      <c r="T101" s="2" t="str">
        <f t="shared" si="128"/>
        <v/>
      </c>
      <c r="U101" s="2" t="str">
        <f t="shared" si="128"/>
        <v/>
      </c>
      <c r="V101" s="2" t="str">
        <f t="shared" si="128"/>
        <v/>
      </c>
      <c r="W101" s="2" t="str">
        <f t="shared" si="128"/>
        <v/>
      </c>
      <c r="X101" s="2" t="str">
        <f t="shared" si="128"/>
        <v/>
      </c>
      <c r="Y101" s="2" t="str">
        <f t="shared" si="128"/>
        <v/>
      </c>
      <c r="Z101" s="2" t="str">
        <f t="shared" si="128"/>
        <v/>
      </c>
      <c r="AA101" s="2" t="str">
        <f t="shared" si="128"/>
        <v/>
      </c>
      <c r="AB101" s="2" t="str">
        <f t="shared" si="128"/>
        <v/>
      </c>
      <c r="AC101" s="2" t="str">
        <f t="shared" si="128"/>
        <v/>
      </c>
      <c r="AD101" s="2" t="str">
        <f t="shared" si="128"/>
        <v/>
      </c>
      <c r="AE101" s="2">
        <f t="shared" si="128"/>
        <v>17400</v>
      </c>
      <c r="AF101" s="2" t="str">
        <f t="shared" si="128"/>
        <v/>
      </c>
      <c r="AG101" s="2" t="str">
        <f t="shared" si="128"/>
        <v/>
      </c>
      <c r="AH101" s="2" t="str">
        <f t="shared" si="128"/>
        <v/>
      </c>
      <c r="AI101" s="2" t="str">
        <f t="shared" si="128"/>
        <v/>
      </c>
    </row>
    <row r="102" spans="2:35" ht="15" customHeight="1" x14ac:dyDescent="0.3">
      <c r="B102" t="s">
        <v>96</v>
      </c>
      <c r="C102" t="s">
        <v>273</v>
      </c>
      <c r="D102" t="s">
        <v>5</v>
      </c>
      <c r="E102" s="9" t="s">
        <v>301</v>
      </c>
      <c r="F102" t="s">
        <v>63</v>
      </c>
      <c r="G102" s="9" t="s">
        <v>380</v>
      </c>
      <c r="H102" s="3">
        <v>1</v>
      </c>
      <c r="I102" s="8">
        <f>IF(H102="","",INDEX(Systems!F$4:F$985,MATCH($F102,Systems!D$4:D$985,0),1))</f>
        <v>12000</v>
      </c>
      <c r="J102" s="9">
        <f>IF(H102="","",INDEX(Systems!E$4:E$985,MATCH($F102,Systems!D$4:D$985,0),1))</f>
        <v>15</v>
      </c>
      <c r="K102" s="9" t="s">
        <v>108</v>
      </c>
      <c r="L102" s="9">
        <v>1995</v>
      </c>
      <c r="M102" s="9">
        <v>3</v>
      </c>
      <c r="N102" s="8">
        <f t="shared" si="1"/>
        <v>12000</v>
      </c>
      <c r="O102" s="9">
        <f t="shared" si="2"/>
        <v>2019</v>
      </c>
      <c r="P102" s="2">
        <f t="shared" ref="P102:AI102" si="129">IF($B102="","",IF($O102=P$3,$N102*(1+(O$2*0.03)),IF(P$3=$O102+$J102,$N102*(1+(O$2*0.03)),IF(P$3=$O102+2*$J102,$N102*(1+(O$2*0.03)),IF(P$3=$O102+3*$J102,$N102*(1+(O$2*0.03)),IF(P$3=$O102+4*$J102,$N102*(1+(O$2*0.03)),IF(P$3=$O102+5*$J102,$N102*(1+(O$2*0.03)),"")))))))</f>
        <v>12000</v>
      </c>
      <c r="Q102" s="2" t="str">
        <f t="shared" si="129"/>
        <v/>
      </c>
      <c r="R102" s="2" t="str">
        <f t="shared" si="129"/>
        <v/>
      </c>
      <c r="S102" s="2" t="str">
        <f t="shared" si="129"/>
        <v/>
      </c>
      <c r="T102" s="2" t="str">
        <f t="shared" si="129"/>
        <v/>
      </c>
      <c r="U102" s="2" t="str">
        <f t="shared" si="129"/>
        <v/>
      </c>
      <c r="V102" s="2" t="str">
        <f t="shared" si="129"/>
        <v/>
      </c>
      <c r="W102" s="2" t="str">
        <f t="shared" si="129"/>
        <v/>
      </c>
      <c r="X102" s="2" t="str">
        <f t="shared" si="129"/>
        <v/>
      </c>
      <c r="Y102" s="2" t="str">
        <f t="shared" si="129"/>
        <v/>
      </c>
      <c r="Z102" s="2" t="str">
        <f t="shared" si="129"/>
        <v/>
      </c>
      <c r="AA102" s="2" t="str">
        <f t="shared" si="129"/>
        <v/>
      </c>
      <c r="AB102" s="2" t="str">
        <f t="shared" si="129"/>
        <v/>
      </c>
      <c r="AC102" s="2" t="str">
        <f t="shared" si="129"/>
        <v/>
      </c>
      <c r="AD102" s="2" t="str">
        <f t="shared" si="129"/>
        <v/>
      </c>
      <c r="AE102" s="2">
        <f t="shared" si="129"/>
        <v>17400</v>
      </c>
      <c r="AF102" s="2" t="str">
        <f t="shared" si="129"/>
        <v/>
      </c>
      <c r="AG102" s="2" t="str">
        <f t="shared" si="129"/>
        <v/>
      </c>
      <c r="AH102" s="2" t="str">
        <f t="shared" si="129"/>
        <v/>
      </c>
      <c r="AI102" s="2" t="str">
        <f t="shared" si="129"/>
        <v/>
      </c>
    </row>
    <row r="103" spans="2:35" ht="15" customHeight="1" x14ac:dyDescent="0.3">
      <c r="B103" t="s">
        <v>96</v>
      </c>
      <c r="C103" t="s">
        <v>273</v>
      </c>
      <c r="D103" t="s">
        <v>5</v>
      </c>
      <c r="E103" s="9" t="s">
        <v>301</v>
      </c>
      <c r="F103" t="s">
        <v>63</v>
      </c>
      <c r="G103" s="9" t="s">
        <v>381</v>
      </c>
      <c r="H103" s="3">
        <v>1</v>
      </c>
      <c r="I103" s="8">
        <f>IF(H103="","",INDEX(Systems!F$4:F$985,MATCH($F103,Systems!D$4:D$985,0),1))</f>
        <v>12000</v>
      </c>
      <c r="J103" s="9">
        <f>IF(H103="","",INDEX(Systems!E$4:E$985,MATCH($F103,Systems!D$4:D$985,0),1))</f>
        <v>15</v>
      </c>
      <c r="K103" s="9" t="s">
        <v>108</v>
      </c>
      <c r="L103" s="9">
        <v>1995</v>
      </c>
      <c r="M103" s="9">
        <v>3</v>
      </c>
      <c r="N103" s="8">
        <f t="shared" si="1"/>
        <v>12000</v>
      </c>
      <c r="O103" s="9">
        <f t="shared" si="2"/>
        <v>2019</v>
      </c>
      <c r="P103" s="2">
        <f t="shared" ref="P103:AI103" si="130">IF($B103="","",IF($O103=P$3,$N103*(1+(O$2*0.03)),IF(P$3=$O103+$J103,$N103*(1+(O$2*0.03)),IF(P$3=$O103+2*$J103,$N103*(1+(O$2*0.03)),IF(P$3=$O103+3*$J103,$N103*(1+(O$2*0.03)),IF(P$3=$O103+4*$J103,$N103*(1+(O$2*0.03)),IF(P$3=$O103+5*$J103,$N103*(1+(O$2*0.03)),"")))))))</f>
        <v>12000</v>
      </c>
      <c r="Q103" s="2" t="str">
        <f t="shared" si="130"/>
        <v/>
      </c>
      <c r="R103" s="2" t="str">
        <f t="shared" si="130"/>
        <v/>
      </c>
      <c r="S103" s="2" t="str">
        <f t="shared" si="130"/>
        <v/>
      </c>
      <c r="T103" s="2" t="str">
        <f t="shared" si="130"/>
        <v/>
      </c>
      <c r="U103" s="2" t="str">
        <f t="shared" si="130"/>
        <v/>
      </c>
      <c r="V103" s="2" t="str">
        <f t="shared" si="130"/>
        <v/>
      </c>
      <c r="W103" s="2" t="str">
        <f t="shared" si="130"/>
        <v/>
      </c>
      <c r="X103" s="2" t="str">
        <f t="shared" si="130"/>
        <v/>
      </c>
      <c r="Y103" s="2" t="str">
        <f t="shared" si="130"/>
        <v/>
      </c>
      <c r="Z103" s="2" t="str">
        <f t="shared" si="130"/>
        <v/>
      </c>
      <c r="AA103" s="2" t="str">
        <f t="shared" si="130"/>
        <v/>
      </c>
      <c r="AB103" s="2" t="str">
        <f t="shared" si="130"/>
        <v/>
      </c>
      <c r="AC103" s="2" t="str">
        <f t="shared" si="130"/>
        <v/>
      </c>
      <c r="AD103" s="2" t="str">
        <f t="shared" si="130"/>
        <v/>
      </c>
      <c r="AE103" s="2">
        <f t="shared" si="130"/>
        <v>17400</v>
      </c>
      <c r="AF103" s="2" t="str">
        <f t="shared" si="130"/>
        <v/>
      </c>
      <c r="AG103" s="2" t="str">
        <f t="shared" si="130"/>
        <v/>
      </c>
      <c r="AH103" s="2" t="str">
        <f t="shared" si="130"/>
        <v/>
      </c>
      <c r="AI103" s="2" t="str">
        <f t="shared" si="130"/>
        <v/>
      </c>
    </row>
    <row r="104" spans="2:35" ht="15" customHeight="1" x14ac:dyDescent="0.3">
      <c r="B104" t="s">
        <v>96</v>
      </c>
      <c r="C104" t="s">
        <v>273</v>
      </c>
      <c r="D104" t="s">
        <v>5</v>
      </c>
      <c r="E104" s="9" t="s">
        <v>304</v>
      </c>
      <c r="F104" t="s">
        <v>63</v>
      </c>
      <c r="G104" s="9" t="s">
        <v>382</v>
      </c>
      <c r="H104" s="3">
        <v>1</v>
      </c>
      <c r="I104" s="8">
        <f>IF(H104="","",INDEX(Systems!F$4:F$985,MATCH($F104,Systems!D$4:D$985,0),1))</f>
        <v>12000</v>
      </c>
      <c r="J104" s="9">
        <f>IF(H104="","",INDEX(Systems!E$4:E$985,MATCH($F104,Systems!D$4:D$985,0),1))</f>
        <v>15</v>
      </c>
      <c r="K104" s="9" t="s">
        <v>108</v>
      </c>
      <c r="L104" s="9">
        <v>1993</v>
      </c>
      <c r="M104" s="9">
        <v>3</v>
      </c>
      <c r="N104" s="8">
        <f t="shared" si="1"/>
        <v>12000</v>
      </c>
      <c r="O104" s="9">
        <f t="shared" si="2"/>
        <v>2019</v>
      </c>
      <c r="P104" s="2">
        <f t="shared" ref="P104:AI104" si="131">IF($B104="","",IF($O104=P$3,$N104*(1+(O$2*0.03)),IF(P$3=$O104+$J104,$N104*(1+(O$2*0.03)),IF(P$3=$O104+2*$J104,$N104*(1+(O$2*0.03)),IF(P$3=$O104+3*$J104,$N104*(1+(O$2*0.03)),IF(P$3=$O104+4*$J104,$N104*(1+(O$2*0.03)),IF(P$3=$O104+5*$J104,$N104*(1+(O$2*0.03)),"")))))))</f>
        <v>12000</v>
      </c>
      <c r="Q104" s="2" t="str">
        <f t="shared" si="131"/>
        <v/>
      </c>
      <c r="R104" s="2" t="str">
        <f t="shared" si="131"/>
        <v/>
      </c>
      <c r="S104" s="2" t="str">
        <f t="shared" si="131"/>
        <v/>
      </c>
      <c r="T104" s="2" t="str">
        <f t="shared" si="131"/>
        <v/>
      </c>
      <c r="U104" s="2" t="str">
        <f t="shared" si="131"/>
        <v/>
      </c>
      <c r="V104" s="2" t="str">
        <f t="shared" si="131"/>
        <v/>
      </c>
      <c r="W104" s="2" t="str">
        <f t="shared" si="131"/>
        <v/>
      </c>
      <c r="X104" s="2" t="str">
        <f t="shared" si="131"/>
        <v/>
      </c>
      <c r="Y104" s="2" t="str">
        <f t="shared" si="131"/>
        <v/>
      </c>
      <c r="Z104" s="2" t="str">
        <f t="shared" si="131"/>
        <v/>
      </c>
      <c r="AA104" s="2" t="str">
        <f t="shared" si="131"/>
        <v/>
      </c>
      <c r="AB104" s="2" t="str">
        <f t="shared" si="131"/>
        <v/>
      </c>
      <c r="AC104" s="2" t="str">
        <f t="shared" si="131"/>
        <v/>
      </c>
      <c r="AD104" s="2" t="str">
        <f t="shared" si="131"/>
        <v/>
      </c>
      <c r="AE104" s="2">
        <f t="shared" si="131"/>
        <v>17400</v>
      </c>
      <c r="AF104" s="2" t="str">
        <f t="shared" si="131"/>
        <v/>
      </c>
      <c r="AG104" s="2" t="str">
        <f t="shared" si="131"/>
        <v/>
      </c>
      <c r="AH104" s="2" t="str">
        <f t="shared" si="131"/>
        <v/>
      </c>
      <c r="AI104" s="2" t="str">
        <f t="shared" si="131"/>
        <v/>
      </c>
    </row>
    <row r="105" spans="2:35" ht="15" customHeight="1" x14ac:dyDescent="0.3">
      <c r="B105" t="s">
        <v>96</v>
      </c>
      <c r="C105" t="s">
        <v>273</v>
      </c>
      <c r="D105" t="s">
        <v>5</v>
      </c>
      <c r="E105" s="9" t="s">
        <v>305</v>
      </c>
      <c r="F105" t="s">
        <v>63</v>
      </c>
      <c r="G105" s="9" t="s">
        <v>383</v>
      </c>
      <c r="H105" s="3">
        <v>1</v>
      </c>
      <c r="I105" s="8">
        <f>IF(H105="","",INDEX(Systems!F$4:F$985,MATCH($F105,Systems!D$4:D$985,0),1))</f>
        <v>12000</v>
      </c>
      <c r="J105" s="9">
        <f>IF(H105="","",INDEX(Systems!E$4:E$985,MATCH($F105,Systems!D$4:D$985,0),1))</f>
        <v>15</v>
      </c>
      <c r="K105" s="9" t="s">
        <v>108</v>
      </c>
      <c r="L105" s="9">
        <v>2009</v>
      </c>
      <c r="M105" s="9">
        <v>3</v>
      </c>
      <c r="N105" s="8">
        <f t="shared" si="1"/>
        <v>12000</v>
      </c>
      <c r="O105" s="9">
        <f t="shared" si="2"/>
        <v>2024</v>
      </c>
      <c r="P105" s="2" t="str">
        <f t="shared" ref="P105:AI105" si="132">IF($B105="","",IF($O105=P$3,$N105*(1+(O$2*0.03)),IF(P$3=$O105+$J105,$N105*(1+(O$2*0.03)),IF(P$3=$O105+2*$J105,$N105*(1+(O$2*0.03)),IF(P$3=$O105+3*$J105,$N105*(1+(O$2*0.03)),IF(P$3=$O105+4*$J105,$N105*(1+(O$2*0.03)),IF(P$3=$O105+5*$J105,$N105*(1+(O$2*0.03)),"")))))))</f>
        <v/>
      </c>
      <c r="Q105" s="2" t="str">
        <f t="shared" si="132"/>
        <v/>
      </c>
      <c r="R105" s="2" t="str">
        <f t="shared" si="132"/>
        <v/>
      </c>
      <c r="S105" s="2" t="str">
        <f t="shared" si="132"/>
        <v/>
      </c>
      <c r="T105" s="2" t="str">
        <f t="shared" si="132"/>
        <v/>
      </c>
      <c r="U105" s="2">
        <f t="shared" si="132"/>
        <v>13799.999999999998</v>
      </c>
      <c r="V105" s="2" t="str">
        <f t="shared" si="132"/>
        <v/>
      </c>
      <c r="W105" s="2" t="str">
        <f t="shared" si="132"/>
        <v/>
      </c>
      <c r="X105" s="2" t="str">
        <f t="shared" si="132"/>
        <v/>
      </c>
      <c r="Y105" s="2" t="str">
        <f t="shared" si="132"/>
        <v/>
      </c>
      <c r="Z105" s="2" t="str">
        <f t="shared" si="132"/>
        <v/>
      </c>
      <c r="AA105" s="2" t="str">
        <f t="shared" si="132"/>
        <v/>
      </c>
      <c r="AB105" s="2" t="str">
        <f t="shared" si="132"/>
        <v/>
      </c>
      <c r="AC105" s="2" t="str">
        <f t="shared" si="132"/>
        <v/>
      </c>
      <c r="AD105" s="2" t="str">
        <f t="shared" si="132"/>
        <v/>
      </c>
      <c r="AE105" s="2" t="str">
        <f t="shared" si="132"/>
        <v/>
      </c>
      <c r="AF105" s="2" t="str">
        <f t="shared" si="132"/>
        <v/>
      </c>
      <c r="AG105" s="2" t="str">
        <f t="shared" si="132"/>
        <v/>
      </c>
      <c r="AH105" s="2" t="str">
        <f t="shared" si="132"/>
        <v/>
      </c>
      <c r="AI105" s="2" t="str">
        <f t="shared" si="132"/>
        <v/>
      </c>
    </row>
    <row r="106" spans="2:35" ht="15" customHeight="1" x14ac:dyDescent="0.3">
      <c r="B106" t="s">
        <v>96</v>
      </c>
      <c r="C106" t="s">
        <v>273</v>
      </c>
      <c r="D106" t="s">
        <v>5</v>
      </c>
      <c r="E106" s="9" t="s">
        <v>306</v>
      </c>
      <c r="F106" t="s">
        <v>63</v>
      </c>
      <c r="G106" s="9" t="s">
        <v>384</v>
      </c>
      <c r="H106" s="3">
        <v>1</v>
      </c>
      <c r="I106" s="8">
        <f>IF(H106="","",INDEX(Systems!F$4:F$985,MATCH($F106,Systems!D$4:D$985,0),1))</f>
        <v>12000</v>
      </c>
      <c r="J106" s="9">
        <f>IF(H106="","",INDEX(Systems!E$4:E$985,MATCH($F106,Systems!D$4:D$985,0),1))</f>
        <v>15</v>
      </c>
      <c r="K106" s="9" t="s">
        <v>108</v>
      </c>
      <c r="L106" s="9">
        <v>1993</v>
      </c>
      <c r="M106" s="9">
        <v>3</v>
      </c>
      <c r="N106" s="8">
        <f t="shared" si="1"/>
        <v>12000</v>
      </c>
      <c r="O106" s="9">
        <f t="shared" si="2"/>
        <v>2019</v>
      </c>
      <c r="P106" s="2">
        <f t="shared" ref="P106:AI106" si="133">IF($B106="","",IF($O106=P$3,$N106*(1+(O$2*0.03)),IF(P$3=$O106+$J106,$N106*(1+(O$2*0.03)),IF(P$3=$O106+2*$J106,$N106*(1+(O$2*0.03)),IF(P$3=$O106+3*$J106,$N106*(1+(O$2*0.03)),IF(P$3=$O106+4*$J106,$N106*(1+(O$2*0.03)),IF(P$3=$O106+5*$J106,$N106*(1+(O$2*0.03)),"")))))))</f>
        <v>12000</v>
      </c>
      <c r="Q106" s="2" t="str">
        <f t="shared" si="133"/>
        <v/>
      </c>
      <c r="R106" s="2" t="str">
        <f t="shared" si="133"/>
        <v/>
      </c>
      <c r="S106" s="2" t="str">
        <f t="shared" si="133"/>
        <v/>
      </c>
      <c r="T106" s="2" t="str">
        <f t="shared" si="133"/>
        <v/>
      </c>
      <c r="U106" s="2" t="str">
        <f t="shared" si="133"/>
        <v/>
      </c>
      <c r="V106" s="2" t="str">
        <f t="shared" si="133"/>
        <v/>
      </c>
      <c r="W106" s="2" t="str">
        <f t="shared" si="133"/>
        <v/>
      </c>
      <c r="X106" s="2" t="str">
        <f t="shared" si="133"/>
        <v/>
      </c>
      <c r="Y106" s="2" t="str">
        <f t="shared" si="133"/>
        <v/>
      </c>
      <c r="Z106" s="2" t="str">
        <f t="shared" si="133"/>
        <v/>
      </c>
      <c r="AA106" s="2" t="str">
        <f t="shared" si="133"/>
        <v/>
      </c>
      <c r="AB106" s="2" t="str">
        <f t="shared" si="133"/>
        <v/>
      </c>
      <c r="AC106" s="2" t="str">
        <f t="shared" si="133"/>
        <v/>
      </c>
      <c r="AD106" s="2" t="str">
        <f t="shared" si="133"/>
        <v/>
      </c>
      <c r="AE106" s="2">
        <f t="shared" si="133"/>
        <v>17400</v>
      </c>
      <c r="AF106" s="2" t="str">
        <f t="shared" si="133"/>
        <v/>
      </c>
      <c r="AG106" s="2" t="str">
        <f t="shared" si="133"/>
        <v/>
      </c>
      <c r="AH106" s="2" t="str">
        <f t="shared" si="133"/>
        <v/>
      </c>
      <c r="AI106" s="2" t="str">
        <f t="shared" si="133"/>
        <v/>
      </c>
    </row>
    <row r="107" spans="2:35" ht="15" customHeight="1" x14ac:dyDescent="0.3">
      <c r="B107" t="s">
        <v>96</v>
      </c>
      <c r="C107" t="s">
        <v>273</v>
      </c>
      <c r="D107" t="s">
        <v>5</v>
      </c>
      <c r="E107" s="9" t="s">
        <v>307</v>
      </c>
      <c r="F107" t="s">
        <v>63</v>
      </c>
      <c r="G107" s="9" t="s">
        <v>385</v>
      </c>
      <c r="H107" s="3">
        <v>1</v>
      </c>
      <c r="I107" s="8">
        <f>IF(H107="","",INDEX(Systems!F$4:F$985,MATCH($F107,Systems!D$4:D$985,0),1))</f>
        <v>12000</v>
      </c>
      <c r="J107" s="9">
        <f>IF(H107="","",INDEX(Systems!E$4:E$985,MATCH($F107,Systems!D$4:D$985,0),1))</f>
        <v>15</v>
      </c>
      <c r="K107" s="9" t="s">
        <v>108</v>
      </c>
      <c r="L107" s="9">
        <v>1993</v>
      </c>
      <c r="M107" s="9">
        <v>3</v>
      </c>
      <c r="N107" s="8">
        <f t="shared" si="1"/>
        <v>12000</v>
      </c>
      <c r="O107" s="9">
        <f t="shared" si="2"/>
        <v>2019</v>
      </c>
      <c r="P107" s="2">
        <f t="shared" ref="P107:AI107" si="134">IF($B107="","",IF($O107=P$3,$N107*(1+(O$2*0.03)),IF(P$3=$O107+$J107,$N107*(1+(O$2*0.03)),IF(P$3=$O107+2*$J107,$N107*(1+(O$2*0.03)),IF(P$3=$O107+3*$J107,$N107*(1+(O$2*0.03)),IF(P$3=$O107+4*$J107,$N107*(1+(O$2*0.03)),IF(P$3=$O107+5*$J107,$N107*(1+(O$2*0.03)),"")))))))</f>
        <v>12000</v>
      </c>
      <c r="Q107" s="2" t="str">
        <f t="shared" si="134"/>
        <v/>
      </c>
      <c r="R107" s="2" t="str">
        <f t="shared" si="134"/>
        <v/>
      </c>
      <c r="S107" s="2" t="str">
        <f t="shared" si="134"/>
        <v/>
      </c>
      <c r="T107" s="2" t="str">
        <f t="shared" si="134"/>
        <v/>
      </c>
      <c r="U107" s="2" t="str">
        <f t="shared" si="134"/>
        <v/>
      </c>
      <c r="V107" s="2" t="str">
        <f t="shared" si="134"/>
        <v/>
      </c>
      <c r="W107" s="2" t="str">
        <f t="shared" si="134"/>
        <v/>
      </c>
      <c r="X107" s="2" t="str">
        <f t="shared" si="134"/>
        <v/>
      </c>
      <c r="Y107" s="2" t="str">
        <f t="shared" si="134"/>
        <v/>
      </c>
      <c r="Z107" s="2" t="str">
        <f t="shared" si="134"/>
        <v/>
      </c>
      <c r="AA107" s="2" t="str">
        <f t="shared" si="134"/>
        <v/>
      </c>
      <c r="AB107" s="2" t="str">
        <f t="shared" si="134"/>
        <v/>
      </c>
      <c r="AC107" s="2" t="str">
        <f t="shared" si="134"/>
        <v/>
      </c>
      <c r="AD107" s="2" t="str">
        <f t="shared" si="134"/>
        <v/>
      </c>
      <c r="AE107" s="2">
        <f t="shared" si="134"/>
        <v>17400</v>
      </c>
      <c r="AF107" s="2" t="str">
        <f t="shared" si="134"/>
        <v/>
      </c>
      <c r="AG107" s="2" t="str">
        <f t="shared" si="134"/>
        <v/>
      </c>
      <c r="AH107" s="2" t="str">
        <f t="shared" si="134"/>
        <v/>
      </c>
      <c r="AI107" s="2" t="str">
        <f t="shared" si="134"/>
        <v/>
      </c>
    </row>
    <row r="108" spans="2:35" ht="15" customHeight="1" x14ac:dyDescent="0.3">
      <c r="B108" t="s">
        <v>96</v>
      </c>
      <c r="C108" t="s">
        <v>273</v>
      </c>
      <c r="D108" t="s">
        <v>5</v>
      </c>
      <c r="E108" s="9" t="s">
        <v>307</v>
      </c>
      <c r="F108" t="s">
        <v>63</v>
      </c>
      <c r="G108" s="9" t="s">
        <v>386</v>
      </c>
      <c r="H108" s="3">
        <v>1</v>
      </c>
      <c r="I108" s="8">
        <f>IF(H108="","",INDEX(Systems!F$4:F$985,MATCH($F108,Systems!D$4:D$985,0),1))</f>
        <v>12000</v>
      </c>
      <c r="J108" s="9">
        <f>IF(H108="","",INDEX(Systems!E$4:E$985,MATCH($F108,Systems!D$4:D$985,0),1))</f>
        <v>15</v>
      </c>
      <c r="K108" s="9" t="s">
        <v>108</v>
      </c>
      <c r="L108" s="9">
        <v>1993</v>
      </c>
      <c r="M108" s="9">
        <v>3</v>
      </c>
      <c r="N108" s="8">
        <f t="shared" si="1"/>
        <v>12000</v>
      </c>
      <c r="O108" s="9">
        <f t="shared" si="2"/>
        <v>2019</v>
      </c>
      <c r="P108" s="2">
        <f t="shared" ref="P108:AI108" si="135">IF($B108="","",IF($O108=P$3,$N108*(1+(O$2*0.03)),IF(P$3=$O108+$J108,$N108*(1+(O$2*0.03)),IF(P$3=$O108+2*$J108,$N108*(1+(O$2*0.03)),IF(P$3=$O108+3*$J108,$N108*(1+(O$2*0.03)),IF(P$3=$O108+4*$J108,$N108*(1+(O$2*0.03)),IF(P$3=$O108+5*$J108,$N108*(1+(O$2*0.03)),"")))))))</f>
        <v>12000</v>
      </c>
      <c r="Q108" s="2" t="str">
        <f t="shared" si="135"/>
        <v/>
      </c>
      <c r="R108" s="2" t="str">
        <f t="shared" si="135"/>
        <v/>
      </c>
      <c r="S108" s="2" t="str">
        <f t="shared" si="135"/>
        <v/>
      </c>
      <c r="T108" s="2" t="str">
        <f t="shared" si="135"/>
        <v/>
      </c>
      <c r="U108" s="2" t="str">
        <f t="shared" si="135"/>
        <v/>
      </c>
      <c r="V108" s="2" t="str">
        <f t="shared" si="135"/>
        <v/>
      </c>
      <c r="W108" s="2" t="str">
        <f t="shared" si="135"/>
        <v/>
      </c>
      <c r="X108" s="2" t="str">
        <f t="shared" si="135"/>
        <v/>
      </c>
      <c r="Y108" s="2" t="str">
        <f t="shared" si="135"/>
        <v/>
      </c>
      <c r="Z108" s="2" t="str">
        <f t="shared" si="135"/>
        <v/>
      </c>
      <c r="AA108" s="2" t="str">
        <f t="shared" si="135"/>
        <v/>
      </c>
      <c r="AB108" s="2" t="str">
        <f t="shared" si="135"/>
        <v/>
      </c>
      <c r="AC108" s="2" t="str">
        <f t="shared" si="135"/>
        <v/>
      </c>
      <c r="AD108" s="2" t="str">
        <f t="shared" si="135"/>
        <v/>
      </c>
      <c r="AE108" s="2">
        <f t="shared" si="135"/>
        <v>17400</v>
      </c>
      <c r="AF108" s="2" t="str">
        <f t="shared" si="135"/>
        <v/>
      </c>
      <c r="AG108" s="2" t="str">
        <f t="shared" si="135"/>
        <v/>
      </c>
      <c r="AH108" s="2" t="str">
        <f t="shared" si="135"/>
        <v/>
      </c>
      <c r="AI108" s="2" t="str">
        <f t="shared" si="135"/>
        <v/>
      </c>
    </row>
    <row r="109" spans="2:35" ht="15" customHeight="1" x14ac:dyDescent="0.3">
      <c r="B109" t="s">
        <v>96</v>
      </c>
      <c r="C109" t="s">
        <v>273</v>
      </c>
      <c r="D109" t="s">
        <v>5</v>
      </c>
      <c r="E109" s="9" t="s">
        <v>315</v>
      </c>
      <c r="F109" t="s">
        <v>63</v>
      </c>
      <c r="G109" s="9" t="s">
        <v>387</v>
      </c>
      <c r="H109" s="3">
        <v>1</v>
      </c>
      <c r="I109" s="8">
        <f>IF(H109="","",INDEX(Systems!F$4:F$985,MATCH($F109,Systems!D$4:D$985,0),1))</f>
        <v>12000</v>
      </c>
      <c r="J109" s="9">
        <f>IF(H109="","",INDEX(Systems!E$4:E$985,MATCH($F109,Systems!D$4:D$985,0),1))</f>
        <v>15</v>
      </c>
      <c r="K109" s="9" t="s">
        <v>108</v>
      </c>
      <c r="L109" s="9">
        <v>2000</v>
      </c>
      <c r="M109" s="9">
        <v>3</v>
      </c>
      <c r="N109" s="8">
        <f t="shared" si="1"/>
        <v>12000</v>
      </c>
      <c r="O109" s="9">
        <f t="shared" si="2"/>
        <v>2019</v>
      </c>
      <c r="P109" s="2">
        <f t="shared" ref="P109:AI109" si="136">IF($B109="","",IF($O109=P$3,$N109*(1+(O$2*0.03)),IF(P$3=$O109+$J109,$N109*(1+(O$2*0.03)),IF(P$3=$O109+2*$J109,$N109*(1+(O$2*0.03)),IF(P$3=$O109+3*$J109,$N109*(1+(O$2*0.03)),IF(P$3=$O109+4*$J109,$N109*(1+(O$2*0.03)),IF(P$3=$O109+5*$J109,$N109*(1+(O$2*0.03)),"")))))))</f>
        <v>12000</v>
      </c>
      <c r="Q109" s="2" t="str">
        <f t="shared" si="136"/>
        <v/>
      </c>
      <c r="R109" s="2" t="str">
        <f t="shared" si="136"/>
        <v/>
      </c>
      <c r="S109" s="2" t="str">
        <f t="shared" si="136"/>
        <v/>
      </c>
      <c r="T109" s="2" t="str">
        <f t="shared" si="136"/>
        <v/>
      </c>
      <c r="U109" s="2" t="str">
        <f t="shared" si="136"/>
        <v/>
      </c>
      <c r="V109" s="2" t="str">
        <f t="shared" si="136"/>
        <v/>
      </c>
      <c r="W109" s="2" t="str">
        <f t="shared" si="136"/>
        <v/>
      </c>
      <c r="X109" s="2" t="str">
        <f t="shared" si="136"/>
        <v/>
      </c>
      <c r="Y109" s="2" t="str">
        <f t="shared" si="136"/>
        <v/>
      </c>
      <c r="Z109" s="2" t="str">
        <f t="shared" si="136"/>
        <v/>
      </c>
      <c r="AA109" s="2" t="str">
        <f t="shared" si="136"/>
        <v/>
      </c>
      <c r="AB109" s="2" t="str">
        <f t="shared" si="136"/>
        <v/>
      </c>
      <c r="AC109" s="2" t="str">
        <f t="shared" si="136"/>
        <v/>
      </c>
      <c r="AD109" s="2" t="str">
        <f t="shared" si="136"/>
        <v/>
      </c>
      <c r="AE109" s="2">
        <f t="shared" si="136"/>
        <v>17400</v>
      </c>
      <c r="AF109" s="2" t="str">
        <f t="shared" si="136"/>
        <v/>
      </c>
      <c r="AG109" s="2" t="str">
        <f t="shared" si="136"/>
        <v/>
      </c>
      <c r="AH109" s="2" t="str">
        <f t="shared" si="136"/>
        <v/>
      </c>
      <c r="AI109" s="2" t="str">
        <f t="shared" si="136"/>
        <v/>
      </c>
    </row>
    <row r="110" spans="2:35" ht="15" customHeight="1" x14ac:dyDescent="0.3">
      <c r="B110" t="s">
        <v>96</v>
      </c>
      <c r="C110" t="s">
        <v>273</v>
      </c>
      <c r="D110" t="s">
        <v>7</v>
      </c>
      <c r="E110" s="9" t="s">
        <v>308</v>
      </c>
      <c r="F110" t="s">
        <v>50</v>
      </c>
      <c r="G110" s="9"/>
      <c r="H110" s="3">
        <v>1518</v>
      </c>
      <c r="I110" s="8">
        <f>IF(H110="","",INDEX(Systems!F$4:F$985,MATCH($F110,Systems!D$4:D$985,0),1))</f>
        <v>7.9</v>
      </c>
      <c r="J110" s="9">
        <f>IF(H110="","",INDEX(Systems!E$4:E$985,MATCH($F110,Systems!D$4:D$985,0),1))</f>
        <v>15</v>
      </c>
      <c r="K110" s="9" t="s">
        <v>108</v>
      </c>
      <c r="L110" s="9">
        <v>1991</v>
      </c>
      <c r="M110" s="9">
        <v>2</v>
      </c>
      <c r="N110" s="8">
        <f t="shared" ref="N110:N164" si="137">IF(H110="","",H110*I110)</f>
        <v>11992.2</v>
      </c>
      <c r="O110" s="9">
        <f t="shared" ref="O110:O164" si="138">IF(M110="","",IF(IF(M110=1,$C$1,IF(M110=2,L110+(0.8*J110),IF(M110=3,L110+J110)))&lt;$C$1,$C$1,(IF(M110=1,$C$1,IF(M110=2,L110+(0.8*J110),IF(M110=3,L110+J110))))))</f>
        <v>2019</v>
      </c>
      <c r="P110" s="2">
        <f t="shared" ref="P110:AI110" si="139">IF($B110="","",IF($O110=P$3,$N110*(1+(O$2*0.03)),IF(P$3=$O110+$J110,$N110*(1+(O$2*0.03)),IF(P$3=$O110+2*$J110,$N110*(1+(O$2*0.03)),IF(P$3=$O110+3*$J110,$N110*(1+(O$2*0.03)),IF(P$3=$O110+4*$J110,$N110*(1+(O$2*0.03)),IF(P$3=$O110+5*$J110,$N110*(1+(O$2*0.03)),"")))))))</f>
        <v>11992.2</v>
      </c>
      <c r="Q110" s="2" t="str">
        <f t="shared" si="139"/>
        <v/>
      </c>
      <c r="R110" s="2" t="str">
        <f t="shared" si="139"/>
        <v/>
      </c>
      <c r="S110" s="2" t="str">
        <f t="shared" si="139"/>
        <v/>
      </c>
      <c r="T110" s="2" t="str">
        <f t="shared" si="139"/>
        <v/>
      </c>
      <c r="U110" s="2" t="str">
        <f t="shared" si="139"/>
        <v/>
      </c>
      <c r="V110" s="2" t="str">
        <f t="shared" si="139"/>
        <v/>
      </c>
      <c r="W110" s="2" t="str">
        <f t="shared" si="139"/>
        <v/>
      </c>
      <c r="X110" s="2" t="str">
        <f t="shared" si="139"/>
        <v/>
      </c>
      <c r="Y110" s="2" t="str">
        <f t="shared" si="139"/>
        <v/>
      </c>
      <c r="Z110" s="2" t="str">
        <f t="shared" si="139"/>
        <v/>
      </c>
      <c r="AA110" s="2" t="str">
        <f t="shared" si="139"/>
        <v/>
      </c>
      <c r="AB110" s="2" t="str">
        <f t="shared" si="139"/>
        <v/>
      </c>
      <c r="AC110" s="2" t="str">
        <f t="shared" si="139"/>
        <v/>
      </c>
      <c r="AD110" s="2" t="str">
        <f t="shared" si="139"/>
        <v/>
      </c>
      <c r="AE110" s="2">
        <f t="shared" si="139"/>
        <v>17388.690000000002</v>
      </c>
      <c r="AF110" s="2" t="str">
        <f t="shared" si="139"/>
        <v/>
      </c>
      <c r="AG110" s="2" t="str">
        <f t="shared" si="139"/>
        <v/>
      </c>
      <c r="AH110" s="2" t="str">
        <f t="shared" si="139"/>
        <v/>
      </c>
      <c r="AI110" s="2" t="str">
        <f t="shared" si="139"/>
        <v/>
      </c>
    </row>
    <row r="111" spans="2:35" ht="15" customHeight="1" x14ac:dyDescent="0.3">
      <c r="B111" t="s">
        <v>96</v>
      </c>
      <c r="C111" t="s">
        <v>273</v>
      </c>
      <c r="D111" t="s">
        <v>7</v>
      </c>
      <c r="E111" s="9" t="s">
        <v>299</v>
      </c>
      <c r="F111" t="s">
        <v>50</v>
      </c>
      <c r="G111" s="9"/>
      <c r="H111" s="3">
        <v>2095</v>
      </c>
      <c r="I111" s="8">
        <f>IF(H111="","",INDEX(Systems!F$4:F$985,MATCH($F111,Systems!D$4:D$985,0),1))</f>
        <v>7.9</v>
      </c>
      <c r="J111" s="9">
        <f>IF(H111="","",INDEX(Systems!E$4:E$985,MATCH($F111,Systems!D$4:D$985,0),1))</f>
        <v>15</v>
      </c>
      <c r="K111" s="9" t="s">
        <v>108</v>
      </c>
      <c r="L111" s="9">
        <v>2001</v>
      </c>
      <c r="M111" s="9">
        <v>2</v>
      </c>
      <c r="N111" s="8">
        <f t="shared" si="137"/>
        <v>16550.5</v>
      </c>
      <c r="O111" s="9">
        <f t="shared" si="138"/>
        <v>2019</v>
      </c>
      <c r="P111" s="2">
        <f t="shared" ref="P111:AI111" si="140">IF($B111="","",IF($O111=P$3,$N111*(1+(O$2*0.03)),IF(P$3=$O111+$J111,$N111*(1+(O$2*0.03)),IF(P$3=$O111+2*$J111,$N111*(1+(O$2*0.03)),IF(P$3=$O111+3*$J111,$N111*(1+(O$2*0.03)),IF(P$3=$O111+4*$J111,$N111*(1+(O$2*0.03)),IF(P$3=$O111+5*$J111,$N111*(1+(O$2*0.03)),"")))))))</f>
        <v>16550.5</v>
      </c>
      <c r="Q111" s="2" t="str">
        <f t="shared" si="140"/>
        <v/>
      </c>
      <c r="R111" s="2" t="str">
        <f t="shared" si="140"/>
        <v/>
      </c>
      <c r="S111" s="2" t="str">
        <f t="shared" si="140"/>
        <v/>
      </c>
      <c r="T111" s="2" t="str">
        <f t="shared" si="140"/>
        <v/>
      </c>
      <c r="U111" s="2" t="str">
        <f t="shared" si="140"/>
        <v/>
      </c>
      <c r="V111" s="2" t="str">
        <f t="shared" si="140"/>
        <v/>
      </c>
      <c r="W111" s="2" t="str">
        <f t="shared" si="140"/>
        <v/>
      </c>
      <c r="X111" s="2" t="str">
        <f t="shared" si="140"/>
        <v/>
      </c>
      <c r="Y111" s="2" t="str">
        <f t="shared" si="140"/>
        <v/>
      </c>
      <c r="Z111" s="2" t="str">
        <f t="shared" si="140"/>
        <v/>
      </c>
      <c r="AA111" s="2" t="str">
        <f t="shared" si="140"/>
        <v/>
      </c>
      <c r="AB111" s="2" t="str">
        <f t="shared" si="140"/>
        <v/>
      </c>
      <c r="AC111" s="2" t="str">
        <f t="shared" si="140"/>
        <v/>
      </c>
      <c r="AD111" s="2" t="str">
        <f t="shared" si="140"/>
        <v/>
      </c>
      <c r="AE111" s="2">
        <f t="shared" si="140"/>
        <v>23998.224999999999</v>
      </c>
      <c r="AF111" s="2" t="str">
        <f t="shared" si="140"/>
        <v/>
      </c>
      <c r="AG111" s="2" t="str">
        <f t="shared" si="140"/>
        <v/>
      </c>
      <c r="AH111" s="2" t="str">
        <f t="shared" si="140"/>
        <v/>
      </c>
      <c r="AI111" s="2" t="str">
        <f t="shared" si="140"/>
        <v/>
      </c>
    </row>
    <row r="112" spans="2:35" ht="15" customHeight="1" x14ac:dyDescent="0.3">
      <c r="B112" t="s">
        <v>96</v>
      </c>
      <c r="C112" t="s">
        <v>273</v>
      </c>
      <c r="D112" t="s">
        <v>7</v>
      </c>
      <c r="E112" s="9" t="s">
        <v>300</v>
      </c>
      <c r="F112" t="s">
        <v>50</v>
      </c>
      <c r="H112" s="3">
        <v>960</v>
      </c>
      <c r="I112" s="8">
        <f>IF(H112="","",INDEX(Systems!F$4:F$985,MATCH($F112,Systems!D$4:D$985,0),1))</f>
        <v>7.9</v>
      </c>
      <c r="J112" s="9">
        <f>IF(H112="","",INDEX(Systems!E$4:E$985,MATCH($F112,Systems!D$4:D$985,0),1))</f>
        <v>15</v>
      </c>
      <c r="K112" s="9" t="s">
        <v>108</v>
      </c>
      <c r="L112" s="9">
        <v>1988</v>
      </c>
      <c r="M112" s="9">
        <v>2</v>
      </c>
      <c r="N112" s="8">
        <f t="shared" si="137"/>
        <v>7584</v>
      </c>
      <c r="O112" s="9">
        <f t="shared" si="138"/>
        <v>2019</v>
      </c>
      <c r="P112" s="2">
        <f t="shared" ref="P112:AI112" si="141">IF($B112="","",IF($O112=P$3,$N112*(1+(O$2*0.03)),IF(P$3=$O112+$J112,$N112*(1+(O$2*0.03)),IF(P$3=$O112+2*$J112,$N112*(1+(O$2*0.03)),IF(P$3=$O112+3*$J112,$N112*(1+(O$2*0.03)),IF(P$3=$O112+4*$J112,$N112*(1+(O$2*0.03)),IF(P$3=$O112+5*$J112,$N112*(1+(O$2*0.03)),"")))))))</f>
        <v>7584</v>
      </c>
      <c r="Q112" s="2" t="str">
        <f t="shared" si="141"/>
        <v/>
      </c>
      <c r="R112" s="2" t="str">
        <f t="shared" si="141"/>
        <v/>
      </c>
      <c r="S112" s="2" t="str">
        <f t="shared" si="141"/>
        <v/>
      </c>
      <c r="T112" s="2" t="str">
        <f t="shared" si="141"/>
        <v/>
      </c>
      <c r="U112" s="2" t="str">
        <f t="shared" si="141"/>
        <v/>
      </c>
      <c r="V112" s="2" t="str">
        <f t="shared" si="141"/>
        <v/>
      </c>
      <c r="W112" s="2" t="str">
        <f t="shared" si="141"/>
        <v/>
      </c>
      <c r="X112" s="2" t="str">
        <f t="shared" si="141"/>
        <v/>
      </c>
      <c r="Y112" s="2" t="str">
        <f t="shared" si="141"/>
        <v/>
      </c>
      <c r="Z112" s="2" t="str">
        <f t="shared" si="141"/>
        <v/>
      </c>
      <c r="AA112" s="2" t="str">
        <f t="shared" si="141"/>
        <v/>
      </c>
      <c r="AB112" s="2" t="str">
        <f t="shared" si="141"/>
        <v/>
      </c>
      <c r="AC112" s="2" t="str">
        <f t="shared" si="141"/>
        <v/>
      </c>
      <c r="AD112" s="2" t="str">
        <f t="shared" si="141"/>
        <v/>
      </c>
      <c r="AE112" s="2">
        <f t="shared" si="141"/>
        <v>10996.8</v>
      </c>
      <c r="AF112" s="2" t="str">
        <f t="shared" si="141"/>
        <v/>
      </c>
      <c r="AG112" s="2" t="str">
        <f t="shared" si="141"/>
        <v/>
      </c>
      <c r="AH112" s="2" t="str">
        <f t="shared" si="141"/>
        <v/>
      </c>
      <c r="AI112" s="2" t="str">
        <f t="shared" si="141"/>
        <v/>
      </c>
    </row>
    <row r="113" spans="2:35" ht="15" customHeight="1" x14ac:dyDescent="0.3">
      <c r="B113" t="s">
        <v>96</v>
      </c>
      <c r="C113" t="s">
        <v>273</v>
      </c>
      <c r="D113" t="s">
        <v>7</v>
      </c>
      <c r="E113" s="9" t="s">
        <v>301</v>
      </c>
      <c r="F113" t="s">
        <v>50</v>
      </c>
      <c r="G113" s="9"/>
      <c r="H113" s="3">
        <v>960</v>
      </c>
      <c r="I113" s="8">
        <f>IF(H113="","",INDEX(Systems!F$4:F$985,MATCH($F113,Systems!D$4:D$985,0),1))</f>
        <v>7.9</v>
      </c>
      <c r="J113" s="9">
        <f>IF(H113="","",INDEX(Systems!E$4:E$985,MATCH($F113,Systems!D$4:D$985,0),1))</f>
        <v>15</v>
      </c>
      <c r="K113" s="9" t="s">
        <v>108</v>
      </c>
      <c r="L113" s="9">
        <v>1995</v>
      </c>
      <c r="M113" s="9">
        <v>1</v>
      </c>
      <c r="N113" s="8">
        <f t="shared" si="137"/>
        <v>7584</v>
      </c>
      <c r="O113" s="9">
        <f t="shared" si="138"/>
        <v>2019</v>
      </c>
      <c r="P113" s="2">
        <f t="shared" ref="P113:AI113" si="142">IF($B113="","",IF($O113=P$3,$N113*(1+(O$2*0.03)),IF(P$3=$O113+$J113,$N113*(1+(O$2*0.03)),IF(P$3=$O113+2*$J113,$N113*(1+(O$2*0.03)),IF(P$3=$O113+3*$J113,$N113*(1+(O$2*0.03)),IF(P$3=$O113+4*$J113,$N113*(1+(O$2*0.03)),IF(P$3=$O113+5*$J113,$N113*(1+(O$2*0.03)),"")))))))</f>
        <v>7584</v>
      </c>
      <c r="Q113" s="2" t="str">
        <f t="shared" si="142"/>
        <v/>
      </c>
      <c r="R113" s="2" t="str">
        <f t="shared" si="142"/>
        <v/>
      </c>
      <c r="S113" s="2" t="str">
        <f t="shared" si="142"/>
        <v/>
      </c>
      <c r="T113" s="2" t="str">
        <f t="shared" si="142"/>
        <v/>
      </c>
      <c r="U113" s="2" t="str">
        <f t="shared" si="142"/>
        <v/>
      </c>
      <c r="V113" s="2" t="str">
        <f t="shared" si="142"/>
        <v/>
      </c>
      <c r="W113" s="2" t="str">
        <f t="shared" si="142"/>
        <v/>
      </c>
      <c r="X113" s="2" t="str">
        <f t="shared" si="142"/>
        <v/>
      </c>
      <c r="Y113" s="2" t="str">
        <f t="shared" si="142"/>
        <v/>
      </c>
      <c r="Z113" s="2" t="str">
        <f t="shared" si="142"/>
        <v/>
      </c>
      <c r="AA113" s="2" t="str">
        <f t="shared" si="142"/>
        <v/>
      </c>
      <c r="AB113" s="2" t="str">
        <f t="shared" si="142"/>
        <v/>
      </c>
      <c r="AC113" s="2" t="str">
        <f t="shared" si="142"/>
        <v/>
      </c>
      <c r="AD113" s="2" t="str">
        <f t="shared" si="142"/>
        <v/>
      </c>
      <c r="AE113" s="2">
        <f t="shared" si="142"/>
        <v>10996.8</v>
      </c>
      <c r="AF113" s="2" t="str">
        <f t="shared" si="142"/>
        <v/>
      </c>
      <c r="AG113" s="2" t="str">
        <f t="shared" si="142"/>
        <v/>
      </c>
      <c r="AH113" s="2" t="str">
        <f t="shared" si="142"/>
        <v/>
      </c>
      <c r="AI113" s="2" t="str">
        <f t="shared" si="142"/>
        <v/>
      </c>
    </row>
    <row r="114" spans="2:35" ht="15" customHeight="1" x14ac:dyDescent="0.3">
      <c r="B114" t="s">
        <v>96</v>
      </c>
      <c r="C114" t="s">
        <v>273</v>
      </c>
      <c r="D114" t="s">
        <v>7</v>
      </c>
      <c r="E114" s="9" t="s">
        <v>302</v>
      </c>
      <c r="F114" t="s">
        <v>50</v>
      </c>
      <c r="G114" s="9"/>
      <c r="H114" s="3">
        <v>960</v>
      </c>
      <c r="I114" s="8">
        <f>IF(H114="","",INDEX(Systems!F$4:F$985,MATCH($F114,Systems!D$4:D$985,0),1))</f>
        <v>7.9</v>
      </c>
      <c r="J114" s="9">
        <f>IF(H114="","",INDEX(Systems!E$4:E$985,MATCH($F114,Systems!D$4:D$985,0),1))</f>
        <v>15</v>
      </c>
      <c r="K114" s="9" t="s">
        <v>108</v>
      </c>
      <c r="L114" s="9">
        <v>1988</v>
      </c>
      <c r="M114" s="9">
        <v>2</v>
      </c>
      <c r="N114" s="8">
        <f t="shared" si="137"/>
        <v>7584</v>
      </c>
      <c r="O114" s="9">
        <f t="shared" si="138"/>
        <v>2019</v>
      </c>
      <c r="P114" s="2">
        <f t="shared" ref="P114:AI114" si="143">IF($B114="","",IF($O114=P$3,$N114*(1+(O$2*0.03)),IF(P$3=$O114+$J114,$N114*(1+(O$2*0.03)),IF(P$3=$O114+2*$J114,$N114*(1+(O$2*0.03)),IF(P$3=$O114+3*$J114,$N114*(1+(O$2*0.03)),IF(P$3=$O114+4*$J114,$N114*(1+(O$2*0.03)),IF(P$3=$O114+5*$J114,$N114*(1+(O$2*0.03)),"")))))))</f>
        <v>7584</v>
      </c>
      <c r="Q114" s="2" t="str">
        <f t="shared" si="143"/>
        <v/>
      </c>
      <c r="R114" s="2" t="str">
        <f t="shared" si="143"/>
        <v/>
      </c>
      <c r="S114" s="2" t="str">
        <f t="shared" si="143"/>
        <v/>
      </c>
      <c r="T114" s="2" t="str">
        <f t="shared" si="143"/>
        <v/>
      </c>
      <c r="U114" s="2" t="str">
        <f t="shared" si="143"/>
        <v/>
      </c>
      <c r="V114" s="2" t="str">
        <f t="shared" si="143"/>
        <v/>
      </c>
      <c r="W114" s="2" t="str">
        <f t="shared" si="143"/>
        <v/>
      </c>
      <c r="X114" s="2" t="str">
        <f t="shared" si="143"/>
        <v/>
      </c>
      <c r="Y114" s="2" t="str">
        <f t="shared" si="143"/>
        <v/>
      </c>
      <c r="Z114" s="2" t="str">
        <f t="shared" si="143"/>
        <v/>
      </c>
      <c r="AA114" s="2" t="str">
        <f t="shared" si="143"/>
        <v/>
      </c>
      <c r="AB114" s="2" t="str">
        <f t="shared" si="143"/>
        <v/>
      </c>
      <c r="AC114" s="2" t="str">
        <f t="shared" si="143"/>
        <v/>
      </c>
      <c r="AD114" s="2" t="str">
        <f t="shared" si="143"/>
        <v/>
      </c>
      <c r="AE114" s="2">
        <f t="shared" si="143"/>
        <v>10996.8</v>
      </c>
      <c r="AF114" s="2" t="str">
        <f t="shared" si="143"/>
        <v/>
      </c>
      <c r="AG114" s="2" t="str">
        <f t="shared" si="143"/>
        <v/>
      </c>
      <c r="AH114" s="2" t="str">
        <f t="shared" si="143"/>
        <v/>
      </c>
      <c r="AI114" s="2" t="str">
        <f t="shared" si="143"/>
        <v/>
      </c>
    </row>
    <row r="115" spans="2:35" ht="15" customHeight="1" x14ac:dyDescent="0.3">
      <c r="B115" t="s">
        <v>96</v>
      </c>
      <c r="C115" t="s">
        <v>273</v>
      </c>
      <c r="D115" t="s">
        <v>7</v>
      </c>
      <c r="E115" s="9" t="s">
        <v>303</v>
      </c>
      <c r="F115" t="s">
        <v>50</v>
      </c>
      <c r="G115" s="9"/>
      <c r="H115" s="3">
        <v>960</v>
      </c>
      <c r="I115" s="8">
        <f>IF(H115="","",INDEX(Systems!F$4:F$985,MATCH($F115,Systems!D$4:D$985,0),1))</f>
        <v>7.9</v>
      </c>
      <c r="J115" s="9">
        <f>IF(H115="","",INDEX(Systems!E$4:E$985,MATCH($F115,Systems!D$4:D$985,0),1))</f>
        <v>15</v>
      </c>
      <c r="K115" s="9" t="s">
        <v>108</v>
      </c>
      <c r="L115" s="9">
        <v>2001</v>
      </c>
      <c r="M115" s="9">
        <v>2</v>
      </c>
      <c r="N115" s="8">
        <f t="shared" si="137"/>
        <v>7584</v>
      </c>
      <c r="O115" s="9">
        <f t="shared" si="138"/>
        <v>2019</v>
      </c>
      <c r="P115" s="2">
        <f t="shared" ref="P115:AI115" si="144">IF($B115="","",IF($O115=P$3,$N115*(1+(O$2*0.03)),IF(P$3=$O115+$J115,$N115*(1+(O$2*0.03)),IF(P$3=$O115+2*$J115,$N115*(1+(O$2*0.03)),IF(P$3=$O115+3*$J115,$N115*(1+(O$2*0.03)),IF(P$3=$O115+4*$J115,$N115*(1+(O$2*0.03)),IF(P$3=$O115+5*$J115,$N115*(1+(O$2*0.03)),"")))))))</f>
        <v>7584</v>
      </c>
      <c r="Q115" s="2" t="str">
        <f t="shared" si="144"/>
        <v/>
      </c>
      <c r="R115" s="2" t="str">
        <f t="shared" si="144"/>
        <v/>
      </c>
      <c r="S115" s="2" t="str">
        <f t="shared" si="144"/>
        <v/>
      </c>
      <c r="T115" s="2" t="str">
        <f t="shared" si="144"/>
        <v/>
      </c>
      <c r="U115" s="2" t="str">
        <f t="shared" si="144"/>
        <v/>
      </c>
      <c r="V115" s="2" t="str">
        <f t="shared" si="144"/>
        <v/>
      </c>
      <c r="W115" s="2" t="str">
        <f t="shared" si="144"/>
        <v/>
      </c>
      <c r="X115" s="2" t="str">
        <f t="shared" si="144"/>
        <v/>
      </c>
      <c r="Y115" s="2" t="str">
        <f t="shared" si="144"/>
        <v/>
      </c>
      <c r="Z115" s="2" t="str">
        <f t="shared" si="144"/>
        <v/>
      </c>
      <c r="AA115" s="2" t="str">
        <f t="shared" si="144"/>
        <v/>
      </c>
      <c r="AB115" s="2" t="str">
        <f t="shared" si="144"/>
        <v/>
      </c>
      <c r="AC115" s="2" t="str">
        <f t="shared" si="144"/>
        <v/>
      </c>
      <c r="AD115" s="2" t="str">
        <f t="shared" si="144"/>
        <v/>
      </c>
      <c r="AE115" s="2">
        <f t="shared" si="144"/>
        <v>10996.8</v>
      </c>
      <c r="AF115" s="2" t="str">
        <f t="shared" si="144"/>
        <v/>
      </c>
      <c r="AG115" s="2" t="str">
        <f t="shared" si="144"/>
        <v/>
      </c>
      <c r="AH115" s="2" t="str">
        <f t="shared" si="144"/>
        <v/>
      </c>
      <c r="AI115" s="2" t="str">
        <f t="shared" si="144"/>
        <v/>
      </c>
    </row>
    <row r="116" spans="2:35" ht="15" customHeight="1" x14ac:dyDescent="0.3">
      <c r="B116" t="s">
        <v>96</v>
      </c>
      <c r="C116" t="s">
        <v>273</v>
      </c>
      <c r="D116" t="s">
        <v>7</v>
      </c>
      <c r="E116" s="9" t="s">
        <v>304</v>
      </c>
      <c r="F116" t="s">
        <v>50</v>
      </c>
      <c r="G116" s="9"/>
      <c r="H116" s="3">
        <v>960</v>
      </c>
      <c r="I116" s="8">
        <f>IF(H116="","",INDEX(Systems!F$4:F$985,MATCH($F116,Systems!D$4:D$985,0),1))</f>
        <v>7.9</v>
      </c>
      <c r="J116" s="9">
        <f>IF(H116="","",INDEX(Systems!E$4:E$985,MATCH($F116,Systems!D$4:D$985,0),1))</f>
        <v>15</v>
      </c>
      <c r="K116" s="9" t="s">
        <v>108</v>
      </c>
      <c r="L116" s="9">
        <v>1993</v>
      </c>
      <c r="M116" s="9">
        <v>2</v>
      </c>
      <c r="N116" s="8">
        <f t="shared" si="137"/>
        <v>7584</v>
      </c>
      <c r="O116" s="9">
        <f t="shared" si="138"/>
        <v>2019</v>
      </c>
      <c r="P116" s="2">
        <f t="shared" ref="P116:AI116" si="145">IF($B116="","",IF($O116=P$3,$N116*(1+(O$2*0.03)),IF(P$3=$O116+$J116,$N116*(1+(O$2*0.03)),IF(P$3=$O116+2*$J116,$N116*(1+(O$2*0.03)),IF(P$3=$O116+3*$J116,$N116*(1+(O$2*0.03)),IF(P$3=$O116+4*$J116,$N116*(1+(O$2*0.03)),IF(P$3=$O116+5*$J116,$N116*(1+(O$2*0.03)),"")))))))</f>
        <v>7584</v>
      </c>
      <c r="Q116" s="2" t="str">
        <f t="shared" si="145"/>
        <v/>
      </c>
      <c r="R116" s="2" t="str">
        <f t="shared" si="145"/>
        <v/>
      </c>
      <c r="S116" s="2" t="str">
        <f t="shared" si="145"/>
        <v/>
      </c>
      <c r="T116" s="2" t="str">
        <f t="shared" si="145"/>
        <v/>
      </c>
      <c r="U116" s="2" t="str">
        <f t="shared" si="145"/>
        <v/>
      </c>
      <c r="V116" s="2" t="str">
        <f t="shared" si="145"/>
        <v/>
      </c>
      <c r="W116" s="2" t="str">
        <f t="shared" si="145"/>
        <v/>
      </c>
      <c r="X116" s="2" t="str">
        <f t="shared" si="145"/>
        <v/>
      </c>
      <c r="Y116" s="2" t="str">
        <f t="shared" si="145"/>
        <v/>
      </c>
      <c r="Z116" s="2" t="str">
        <f t="shared" si="145"/>
        <v/>
      </c>
      <c r="AA116" s="2" t="str">
        <f t="shared" si="145"/>
        <v/>
      </c>
      <c r="AB116" s="2" t="str">
        <f t="shared" si="145"/>
        <v/>
      </c>
      <c r="AC116" s="2" t="str">
        <f t="shared" si="145"/>
        <v/>
      </c>
      <c r="AD116" s="2" t="str">
        <f t="shared" si="145"/>
        <v/>
      </c>
      <c r="AE116" s="2">
        <f t="shared" si="145"/>
        <v>10996.8</v>
      </c>
      <c r="AF116" s="2" t="str">
        <f t="shared" si="145"/>
        <v/>
      </c>
      <c r="AG116" s="2" t="str">
        <f t="shared" si="145"/>
        <v/>
      </c>
      <c r="AH116" s="2" t="str">
        <f t="shared" si="145"/>
        <v/>
      </c>
      <c r="AI116" s="2" t="str">
        <f t="shared" si="145"/>
        <v/>
      </c>
    </row>
    <row r="117" spans="2:35" ht="15" customHeight="1" x14ac:dyDescent="0.3">
      <c r="B117" t="s">
        <v>96</v>
      </c>
      <c r="C117" t="s">
        <v>273</v>
      </c>
      <c r="D117" t="s">
        <v>7</v>
      </c>
      <c r="E117" s="9" t="s">
        <v>305</v>
      </c>
      <c r="F117" t="s">
        <v>50</v>
      </c>
      <c r="G117" s="9"/>
      <c r="H117" s="3">
        <v>960</v>
      </c>
      <c r="I117" s="8">
        <f>IF(H117="","",INDEX(Systems!F$4:F$985,MATCH($F117,Systems!D$4:D$985,0),1))</f>
        <v>7.9</v>
      </c>
      <c r="J117" s="9">
        <f>IF(H117="","",INDEX(Systems!E$4:E$985,MATCH($F117,Systems!D$4:D$985,0),1))</f>
        <v>15</v>
      </c>
      <c r="K117" s="9" t="s">
        <v>108</v>
      </c>
      <c r="L117" s="9">
        <v>1993</v>
      </c>
      <c r="M117" s="9">
        <v>1</v>
      </c>
      <c r="N117" s="8">
        <f t="shared" si="137"/>
        <v>7584</v>
      </c>
      <c r="O117" s="9">
        <f t="shared" si="138"/>
        <v>2019</v>
      </c>
      <c r="P117" s="2">
        <f t="shared" ref="P117:AI117" si="146">IF($B117="","",IF($O117=P$3,$N117*(1+(O$2*0.03)),IF(P$3=$O117+$J117,$N117*(1+(O$2*0.03)),IF(P$3=$O117+2*$J117,$N117*(1+(O$2*0.03)),IF(P$3=$O117+3*$J117,$N117*(1+(O$2*0.03)),IF(P$3=$O117+4*$J117,$N117*(1+(O$2*0.03)),IF(P$3=$O117+5*$J117,$N117*(1+(O$2*0.03)),"")))))))</f>
        <v>7584</v>
      </c>
      <c r="Q117" s="2" t="str">
        <f t="shared" si="146"/>
        <v/>
      </c>
      <c r="R117" s="2" t="str">
        <f t="shared" si="146"/>
        <v/>
      </c>
      <c r="S117" s="2" t="str">
        <f t="shared" si="146"/>
        <v/>
      </c>
      <c r="T117" s="2" t="str">
        <f t="shared" si="146"/>
        <v/>
      </c>
      <c r="U117" s="2" t="str">
        <f t="shared" si="146"/>
        <v/>
      </c>
      <c r="V117" s="2" t="str">
        <f t="shared" si="146"/>
        <v/>
      </c>
      <c r="W117" s="2" t="str">
        <f t="shared" si="146"/>
        <v/>
      </c>
      <c r="X117" s="2" t="str">
        <f t="shared" si="146"/>
        <v/>
      </c>
      <c r="Y117" s="2" t="str">
        <f t="shared" si="146"/>
        <v/>
      </c>
      <c r="Z117" s="2" t="str">
        <f t="shared" si="146"/>
        <v/>
      </c>
      <c r="AA117" s="2" t="str">
        <f t="shared" si="146"/>
        <v/>
      </c>
      <c r="AB117" s="2" t="str">
        <f t="shared" si="146"/>
        <v/>
      </c>
      <c r="AC117" s="2" t="str">
        <f t="shared" si="146"/>
        <v/>
      </c>
      <c r="AD117" s="2" t="str">
        <f t="shared" si="146"/>
        <v/>
      </c>
      <c r="AE117" s="2">
        <f t="shared" si="146"/>
        <v>10996.8</v>
      </c>
      <c r="AF117" s="2" t="str">
        <f t="shared" si="146"/>
        <v/>
      </c>
      <c r="AG117" s="2" t="str">
        <f t="shared" si="146"/>
        <v/>
      </c>
      <c r="AH117" s="2" t="str">
        <f t="shared" si="146"/>
        <v/>
      </c>
      <c r="AI117" s="2" t="str">
        <f t="shared" si="146"/>
        <v/>
      </c>
    </row>
    <row r="118" spans="2:35" ht="15" customHeight="1" x14ac:dyDescent="0.3">
      <c r="B118" t="s">
        <v>96</v>
      </c>
      <c r="C118" t="s">
        <v>273</v>
      </c>
      <c r="D118" t="s">
        <v>7</v>
      </c>
      <c r="E118" s="9" t="s">
        <v>306</v>
      </c>
      <c r="F118" t="s">
        <v>50</v>
      </c>
      <c r="H118" s="3">
        <v>960</v>
      </c>
      <c r="I118" s="8">
        <f>IF(H118="","",INDEX(Systems!F$4:F$985,MATCH($F118,Systems!D$4:D$985,0),1))</f>
        <v>7.9</v>
      </c>
      <c r="J118" s="9">
        <f>IF(H118="","",INDEX(Systems!E$4:E$985,MATCH($F118,Systems!D$4:D$985,0),1))</f>
        <v>15</v>
      </c>
      <c r="K118" s="9" t="s">
        <v>108</v>
      </c>
      <c r="L118" s="9">
        <v>1993</v>
      </c>
      <c r="M118" s="9">
        <v>2</v>
      </c>
      <c r="N118" s="8">
        <f t="shared" si="137"/>
        <v>7584</v>
      </c>
      <c r="O118" s="9">
        <f t="shared" si="138"/>
        <v>2019</v>
      </c>
      <c r="P118" s="2">
        <f t="shared" ref="P118:AI118" si="147">IF($B118="","",IF($O118=P$3,$N118*(1+(O$2*0.03)),IF(P$3=$O118+$J118,$N118*(1+(O$2*0.03)),IF(P$3=$O118+2*$J118,$N118*(1+(O$2*0.03)),IF(P$3=$O118+3*$J118,$N118*(1+(O$2*0.03)),IF(P$3=$O118+4*$J118,$N118*(1+(O$2*0.03)),IF(P$3=$O118+5*$J118,$N118*(1+(O$2*0.03)),"")))))))</f>
        <v>7584</v>
      </c>
      <c r="Q118" s="2" t="str">
        <f t="shared" si="147"/>
        <v/>
      </c>
      <c r="R118" s="2" t="str">
        <f t="shared" si="147"/>
        <v/>
      </c>
      <c r="S118" s="2" t="str">
        <f t="shared" si="147"/>
        <v/>
      </c>
      <c r="T118" s="2" t="str">
        <f t="shared" si="147"/>
        <v/>
      </c>
      <c r="U118" s="2" t="str">
        <f t="shared" si="147"/>
        <v/>
      </c>
      <c r="V118" s="2" t="str">
        <f t="shared" si="147"/>
        <v/>
      </c>
      <c r="W118" s="2" t="str">
        <f t="shared" si="147"/>
        <v/>
      </c>
      <c r="X118" s="2" t="str">
        <f t="shared" si="147"/>
        <v/>
      </c>
      <c r="Y118" s="2" t="str">
        <f t="shared" si="147"/>
        <v/>
      </c>
      <c r="Z118" s="2" t="str">
        <f t="shared" si="147"/>
        <v/>
      </c>
      <c r="AA118" s="2" t="str">
        <f t="shared" si="147"/>
        <v/>
      </c>
      <c r="AB118" s="2" t="str">
        <f t="shared" si="147"/>
        <v/>
      </c>
      <c r="AC118" s="2" t="str">
        <f t="shared" si="147"/>
        <v/>
      </c>
      <c r="AD118" s="2" t="str">
        <f t="shared" si="147"/>
        <v/>
      </c>
      <c r="AE118" s="2">
        <f t="shared" si="147"/>
        <v>10996.8</v>
      </c>
      <c r="AF118" s="2" t="str">
        <f t="shared" si="147"/>
        <v/>
      </c>
      <c r="AG118" s="2" t="str">
        <f t="shared" si="147"/>
        <v/>
      </c>
      <c r="AH118" s="2" t="str">
        <f t="shared" si="147"/>
        <v/>
      </c>
      <c r="AI118" s="2" t="str">
        <f t="shared" si="147"/>
        <v/>
      </c>
    </row>
    <row r="119" spans="2:35" ht="15" customHeight="1" x14ac:dyDescent="0.3">
      <c r="B119" t="s">
        <v>96</v>
      </c>
      <c r="C119" t="s">
        <v>273</v>
      </c>
      <c r="D119" t="s">
        <v>7</v>
      </c>
      <c r="E119" s="9" t="s">
        <v>307</v>
      </c>
      <c r="F119" t="s">
        <v>50</v>
      </c>
      <c r="G119" s="9"/>
      <c r="H119" s="3">
        <v>960</v>
      </c>
      <c r="I119" s="8">
        <f>IF(H119="","",INDEX(Systems!F$4:F$985,MATCH($F119,Systems!D$4:D$985,0),1))</f>
        <v>7.9</v>
      </c>
      <c r="J119" s="9">
        <f>IF(H119="","",INDEX(Systems!E$4:E$985,MATCH($F119,Systems!D$4:D$985,0),1))</f>
        <v>15</v>
      </c>
      <c r="K119" s="9" t="s">
        <v>108</v>
      </c>
      <c r="L119" s="9">
        <v>1993</v>
      </c>
      <c r="M119" s="9">
        <v>2</v>
      </c>
      <c r="N119" s="8">
        <f t="shared" si="137"/>
        <v>7584</v>
      </c>
      <c r="O119" s="9">
        <f t="shared" si="138"/>
        <v>2019</v>
      </c>
      <c r="P119" s="2">
        <f t="shared" ref="P119:AI119" si="148">IF($B119="","",IF($O119=P$3,$N119*(1+(O$2*0.03)),IF(P$3=$O119+$J119,$N119*(1+(O$2*0.03)),IF(P$3=$O119+2*$J119,$N119*(1+(O$2*0.03)),IF(P$3=$O119+3*$J119,$N119*(1+(O$2*0.03)),IF(P$3=$O119+4*$J119,$N119*(1+(O$2*0.03)),IF(P$3=$O119+5*$J119,$N119*(1+(O$2*0.03)),"")))))))</f>
        <v>7584</v>
      </c>
      <c r="Q119" s="2" t="str">
        <f t="shared" si="148"/>
        <v/>
      </c>
      <c r="R119" s="2" t="str">
        <f t="shared" si="148"/>
        <v/>
      </c>
      <c r="S119" s="2" t="str">
        <f t="shared" si="148"/>
        <v/>
      </c>
      <c r="T119" s="2" t="str">
        <f t="shared" si="148"/>
        <v/>
      </c>
      <c r="U119" s="2" t="str">
        <f t="shared" si="148"/>
        <v/>
      </c>
      <c r="V119" s="2" t="str">
        <f t="shared" si="148"/>
        <v/>
      </c>
      <c r="W119" s="2" t="str">
        <f t="shared" si="148"/>
        <v/>
      </c>
      <c r="X119" s="2" t="str">
        <f t="shared" si="148"/>
        <v/>
      </c>
      <c r="Y119" s="2" t="str">
        <f t="shared" si="148"/>
        <v/>
      </c>
      <c r="Z119" s="2" t="str">
        <f t="shared" si="148"/>
        <v/>
      </c>
      <c r="AA119" s="2" t="str">
        <f t="shared" si="148"/>
        <v/>
      </c>
      <c r="AB119" s="2" t="str">
        <f t="shared" si="148"/>
        <v/>
      </c>
      <c r="AC119" s="2" t="str">
        <f t="shared" si="148"/>
        <v/>
      </c>
      <c r="AD119" s="2" t="str">
        <f t="shared" si="148"/>
        <v/>
      </c>
      <c r="AE119" s="2">
        <f t="shared" si="148"/>
        <v>10996.8</v>
      </c>
      <c r="AF119" s="2" t="str">
        <f t="shared" si="148"/>
        <v/>
      </c>
      <c r="AG119" s="2" t="str">
        <f t="shared" si="148"/>
        <v/>
      </c>
      <c r="AH119" s="2" t="str">
        <f t="shared" si="148"/>
        <v/>
      </c>
      <c r="AI119" s="2" t="str">
        <f t="shared" si="148"/>
        <v/>
      </c>
    </row>
    <row r="120" spans="2:35" ht="15" customHeight="1" x14ac:dyDescent="0.3">
      <c r="B120" t="s">
        <v>96</v>
      </c>
      <c r="C120" t="s">
        <v>273</v>
      </c>
      <c r="D120" t="s">
        <v>7</v>
      </c>
      <c r="E120" s="9" t="s">
        <v>315</v>
      </c>
      <c r="F120" t="s">
        <v>50</v>
      </c>
      <c r="G120" s="9"/>
      <c r="H120" s="3">
        <v>600</v>
      </c>
      <c r="I120" s="8">
        <f>IF(H120="","",INDEX(Systems!F$4:F$985,MATCH($F120,Systems!D$4:D$985,0),1))</f>
        <v>7.9</v>
      </c>
      <c r="J120" s="9">
        <f>IF(H120="","",INDEX(Systems!E$4:E$985,MATCH($F120,Systems!D$4:D$985,0),1))</f>
        <v>15</v>
      </c>
      <c r="K120" s="9" t="s">
        <v>108</v>
      </c>
      <c r="L120" s="9">
        <v>2000</v>
      </c>
      <c r="M120" s="9">
        <v>2</v>
      </c>
      <c r="N120" s="8">
        <f t="shared" si="137"/>
        <v>4740</v>
      </c>
      <c r="O120" s="9">
        <f t="shared" si="138"/>
        <v>2019</v>
      </c>
      <c r="P120" s="2">
        <f t="shared" ref="P120:AI120" si="149">IF($B120="","",IF($O120=P$3,$N120*(1+(O$2*0.03)),IF(P$3=$O120+$J120,$N120*(1+(O$2*0.03)),IF(P$3=$O120+2*$J120,$N120*(1+(O$2*0.03)),IF(P$3=$O120+3*$J120,$N120*(1+(O$2*0.03)),IF(P$3=$O120+4*$J120,$N120*(1+(O$2*0.03)),IF(P$3=$O120+5*$J120,$N120*(1+(O$2*0.03)),"")))))))</f>
        <v>4740</v>
      </c>
      <c r="Q120" s="2" t="str">
        <f t="shared" si="149"/>
        <v/>
      </c>
      <c r="R120" s="2" t="str">
        <f t="shared" si="149"/>
        <v/>
      </c>
      <c r="S120" s="2" t="str">
        <f t="shared" si="149"/>
        <v/>
      </c>
      <c r="T120" s="2" t="str">
        <f t="shared" si="149"/>
        <v/>
      </c>
      <c r="U120" s="2" t="str">
        <f t="shared" si="149"/>
        <v/>
      </c>
      <c r="V120" s="2" t="str">
        <f t="shared" si="149"/>
        <v/>
      </c>
      <c r="W120" s="2" t="str">
        <f t="shared" si="149"/>
        <v/>
      </c>
      <c r="X120" s="2" t="str">
        <f t="shared" si="149"/>
        <v/>
      </c>
      <c r="Y120" s="2" t="str">
        <f t="shared" si="149"/>
        <v/>
      </c>
      <c r="Z120" s="2" t="str">
        <f t="shared" si="149"/>
        <v/>
      </c>
      <c r="AA120" s="2" t="str">
        <f t="shared" si="149"/>
        <v/>
      </c>
      <c r="AB120" s="2" t="str">
        <f t="shared" si="149"/>
        <v/>
      </c>
      <c r="AC120" s="2" t="str">
        <f t="shared" si="149"/>
        <v/>
      </c>
      <c r="AD120" s="2" t="str">
        <f t="shared" si="149"/>
        <v/>
      </c>
      <c r="AE120" s="2">
        <f t="shared" si="149"/>
        <v>6873</v>
      </c>
      <c r="AF120" s="2" t="str">
        <f t="shared" si="149"/>
        <v/>
      </c>
      <c r="AG120" s="2" t="str">
        <f t="shared" si="149"/>
        <v/>
      </c>
      <c r="AH120" s="2" t="str">
        <f t="shared" si="149"/>
        <v/>
      </c>
      <c r="AI120" s="2" t="str">
        <f t="shared" si="149"/>
        <v/>
      </c>
    </row>
    <row r="121" spans="2:35" ht="15" customHeight="1" x14ac:dyDescent="0.3">
      <c r="B121" t="s">
        <v>96</v>
      </c>
      <c r="C121" t="s">
        <v>273</v>
      </c>
      <c r="D121" t="s">
        <v>7</v>
      </c>
      <c r="E121" s="9" t="s">
        <v>296</v>
      </c>
      <c r="F121" t="s">
        <v>336</v>
      </c>
      <c r="G121" s="9"/>
      <c r="H121" s="3">
        <v>11395</v>
      </c>
      <c r="I121" s="8">
        <f>IF(H121="","",INDEX(Systems!F$4:F$985,MATCH($F121,Systems!D$4:D$985,0),1))</f>
        <v>6.5</v>
      </c>
      <c r="J121" s="9">
        <f>IF(H121="","",INDEX(Systems!E$4:E$985,MATCH($F121,Systems!D$4:D$985,0),1))</f>
        <v>20</v>
      </c>
      <c r="K121" s="9" t="s">
        <v>109</v>
      </c>
      <c r="L121" s="9">
        <v>2000</v>
      </c>
      <c r="M121" s="9">
        <v>1</v>
      </c>
      <c r="N121" s="8">
        <f t="shared" si="137"/>
        <v>74067.5</v>
      </c>
      <c r="O121" s="9">
        <f t="shared" si="138"/>
        <v>2019</v>
      </c>
      <c r="P121" s="2">
        <f t="shared" ref="P121:AI121" si="150">IF($B121="","",IF($O121=P$3,$N121*(1+(O$2*0.03)),IF(P$3=$O121+$J121,$N121*(1+(O$2*0.03)),IF(P$3=$O121+2*$J121,$N121*(1+(O$2*0.03)),IF(P$3=$O121+3*$J121,$N121*(1+(O$2*0.03)),IF(P$3=$O121+4*$J121,$N121*(1+(O$2*0.03)),IF(P$3=$O121+5*$J121,$N121*(1+(O$2*0.03)),"")))))))</f>
        <v>74067.5</v>
      </c>
      <c r="Q121" s="2" t="str">
        <f t="shared" si="150"/>
        <v/>
      </c>
      <c r="R121" s="2" t="str">
        <f t="shared" si="150"/>
        <v/>
      </c>
      <c r="S121" s="2" t="str">
        <f t="shared" si="150"/>
        <v/>
      </c>
      <c r="T121" s="2" t="str">
        <f t="shared" si="150"/>
        <v/>
      </c>
      <c r="U121" s="2" t="str">
        <f t="shared" si="150"/>
        <v/>
      </c>
      <c r="V121" s="2" t="str">
        <f t="shared" si="150"/>
        <v/>
      </c>
      <c r="W121" s="2" t="str">
        <f t="shared" si="150"/>
        <v/>
      </c>
      <c r="X121" s="2" t="str">
        <f t="shared" si="150"/>
        <v/>
      </c>
      <c r="Y121" s="2" t="str">
        <f t="shared" si="150"/>
        <v/>
      </c>
      <c r="Z121" s="2" t="str">
        <f t="shared" si="150"/>
        <v/>
      </c>
      <c r="AA121" s="2" t="str">
        <f t="shared" si="150"/>
        <v/>
      </c>
      <c r="AB121" s="2" t="str">
        <f t="shared" si="150"/>
        <v/>
      </c>
      <c r="AC121" s="2" t="str">
        <f t="shared" si="150"/>
        <v/>
      </c>
      <c r="AD121" s="2" t="str">
        <f t="shared" si="150"/>
        <v/>
      </c>
      <c r="AE121" s="2" t="str">
        <f t="shared" si="150"/>
        <v/>
      </c>
      <c r="AF121" s="2" t="str">
        <f t="shared" si="150"/>
        <v/>
      </c>
      <c r="AG121" s="2" t="str">
        <f t="shared" si="150"/>
        <v/>
      </c>
      <c r="AH121" s="2" t="str">
        <f t="shared" si="150"/>
        <v/>
      </c>
      <c r="AI121" s="2" t="str">
        <f t="shared" si="150"/>
        <v/>
      </c>
    </row>
    <row r="122" spans="2:35" ht="15" customHeight="1" x14ac:dyDescent="0.3">
      <c r="B122" t="s">
        <v>96</v>
      </c>
      <c r="C122" t="s">
        <v>273</v>
      </c>
      <c r="D122" t="s">
        <v>7</v>
      </c>
      <c r="E122" s="9" t="s">
        <v>297</v>
      </c>
      <c r="F122" t="s">
        <v>336</v>
      </c>
      <c r="H122" s="3">
        <v>25359</v>
      </c>
      <c r="I122" s="8">
        <f>IF(H122="","",INDEX(Systems!F$4:F$985,MATCH($F122,Systems!D$4:D$985,0),1))</f>
        <v>6.5</v>
      </c>
      <c r="J122" s="9">
        <f>IF(H122="","",INDEX(Systems!E$4:E$985,MATCH($F122,Systems!D$4:D$985,0),1))</f>
        <v>20</v>
      </c>
      <c r="K122" s="9" t="s">
        <v>109</v>
      </c>
      <c r="L122" s="9">
        <v>2000</v>
      </c>
      <c r="M122" s="9">
        <v>1</v>
      </c>
      <c r="N122" s="8">
        <f t="shared" si="137"/>
        <v>164833.5</v>
      </c>
      <c r="O122" s="9">
        <f t="shared" si="138"/>
        <v>2019</v>
      </c>
      <c r="P122" s="2">
        <f t="shared" ref="P122:AI122" si="151">IF($B122="","",IF($O122=P$3,$N122*(1+(O$2*0.03)),IF(P$3=$O122+$J122,$N122*(1+(O$2*0.03)),IF(P$3=$O122+2*$J122,$N122*(1+(O$2*0.03)),IF(P$3=$O122+3*$J122,$N122*(1+(O$2*0.03)),IF(P$3=$O122+4*$J122,$N122*(1+(O$2*0.03)),IF(P$3=$O122+5*$J122,$N122*(1+(O$2*0.03)),"")))))))</f>
        <v>164833.5</v>
      </c>
      <c r="Q122" s="2" t="str">
        <f t="shared" si="151"/>
        <v/>
      </c>
      <c r="R122" s="2" t="str">
        <f t="shared" si="151"/>
        <v/>
      </c>
      <c r="S122" s="2" t="str">
        <f t="shared" si="151"/>
        <v/>
      </c>
      <c r="T122" s="2" t="str">
        <f t="shared" si="151"/>
        <v/>
      </c>
      <c r="U122" s="2" t="str">
        <f t="shared" si="151"/>
        <v/>
      </c>
      <c r="V122" s="2" t="str">
        <f t="shared" si="151"/>
        <v/>
      </c>
      <c r="W122" s="2" t="str">
        <f t="shared" si="151"/>
        <v/>
      </c>
      <c r="X122" s="2" t="str">
        <f t="shared" si="151"/>
        <v/>
      </c>
      <c r="Y122" s="2" t="str">
        <f t="shared" si="151"/>
        <v/>
      </c>
      <c r="Z122" s="2" t="str">
        <f t="shared" si="151"/>
        <v/>
      </c>
      <c r="AA122" s="2" t="str">
        <f t="shared" si="151"/>
        <v/>
      </c>
      <c r="AB122" s="2" t="str">
        <f t="shared" si="151"/>
        <v/>
      </c>
      <c r="AC122" s="2" t="str">
        <f t="shared" si="151"/>
        <v/>
      </c>
      <c r="AD122" s="2" t="str">
        <f t="shared" si="151"/>
        <v/>
      </c>
      <c r="AE122" s="2" t="str">
        <f t="shared" si="151"/>
        <v/>
      </c>
      <c r="AF122" s="2" t="str">
        <f t="shared" si="151"/>
        <v/>
      </c>
      <c r="AG122" s="2" t="str">
        <f t="shared" si="151"/>
        <v/>
      </c>
      <c r="AH122" s="2" t="str">
        <f t="shared" si="151"/>
        <v/>
      </c>
      <c r="AI122" s="2" t="str">
        <f t="shared" si="151"/>
        <v/>
      </c>
    </row>
    <row r="123" spans="2:35" ht="15" customHeight="1" x14ac:dyDescent="0.3">
      <c r="B123" t="s">
        <v>96</v>
      </c>
      <c r="C123" t="s">
        <v>273</v>
      </c>
      <c r="D123" t="s">
        <v>7</v>
      </c>
      <c r="E123" s="9" t="s">
        <v>298</v>
      </c>
      <c r="F123" t="s">
        <v>336</v>
      </c>
      <c r="G123" s="9"/>
      <c r="H123" s="3">
        <v>24579</v>
      </c>
      <c r="I123" s="8">
        <f>IF(H123="","",INDEX(Systems!F$4:F$985,MATCH($F123,Systems!D$4:D$985,0),1))</f>
        <v>6.5</v>
      </c>
      <c r="J123" s="9">
        <f>IF(H123="","",INDEX(Systems!E$4:E$985,MATCH($F123,Systems!D$4:D$985,0),1))</f>
        <v>20</v>
      </c>
      <c r="K123" s="9" t="s">
        <v>109</v>
      </c>
      <c r="L123" s="9">
        <v>2000</v>
      </c>
      <c r="M123" s="9">
        <v>1</v>
      </c>
      <c r="N123" s="8">
        <f t="shared" si="137"/>
        <v>159763.5</v>
      </c>
      <c r="O123" s="9">
        <f t="shared" si="138"/>
        <v>2019</v>
      </c>
      <c r="P123" s="2">
        <f t="shared" ref="P123:AI123" si="152">IF($B123="","",IF($O123=P$3,$N123*(1+(O$2*0.03)),IF(P$3=$O123+$J123,$N123*(1+(O$2*0.03)),IF(P$3=$O123+2*$J123,$N123*(1+(O$2*0.03)),IF(P$3=$O123+3*$J123,$N123*(1+(O$2*0.03)),IF(P$3=$O123+4*$J123,$N123*(1+(O$2*0.03)),IF(P$3=$O123+5*$J123,$N123*(1+(O$2*0.03)),"")))))))</f>
        <v>159763.5</v>
      </c>
      <c r="Q123" s="2" t="str">
        <f t="shared" si="152"/>
        <v/>
      </c>
      <c r="R123" s="2" t="str">
        <f t="shared" si="152"/>
        <v/>
      </c>
      <c r="S123" s="2" t="str">
        <f t="shared" si="152"/>
        <v/>
      </c>
      <c r="T123" s="2" t="str">
        <f t="shared" si="152"/>
        <v/>
      </c>
      <c r="U123" s="2" t="str">
        <f t="shared" si="152"/>
        <v/>
      </c>
      <c r="V123" s="2" t="str">
        <f t="shared" si="152"/>
        <v/>
      </c>
      <c r="W123" s="2" t="str">
        <f t="shared" si="152"/>
        <v/>
      </c>
      <c r="X123" s="2" t="str">
        <f t="shared" si="152"/>
        <v/>
      </c>
      <c r="Y123" s="2" t="str">
        <f t="shared" si="152"/>
        <v/>
      </c>
      <c r="Z123" s="2" t="str">
        <f t="shared" si="152"/>
        <v/>
      </c>
      <c r="AA123" s="2" t="str">
        <f t="shared" si="152"/>
        <v/>
      </c>
      <c r="AB123" s="2" t="str">
        <f t="shared" si="152"/>
        <v/>
      </c>
      <c r="AC123" s="2" t="str">
        <f t="shared" si="152"/>
        <v/>
      </c>
      <c r="AD123" s="2" t="str">
        <f t="shared" si="152"/>
        <v/>
      </c>
      <c r="AE123" s="2" t="str">
        <f t="shared" si="152"/>
        <v/>
      </c>
      <c r="AF123" s="2" t="str">
        <f t="shared" si="152"/>
        <v/>
      </c>
      <c r="AG123" s="2" t="str">
        <f t="shared" si="152"/>
        <v/>
      </c>
      <c r="AH123" s="2" t="str">
        <f t="shared" si="152"/>
        <v/>
      </c>
      <c r="AI123" s="2" t="str">
        <f t="shared" si="152"/>
        <v/>
      </c>
    </row>
    <row r="124" spans="2:35" ht="15" customHeight="1" x14ac:dyDescent="0.3">
      <c r="B124" t="s">
        <v>96</v>
      </c>
      <c r="C124" t="s">
        <v>273</v>
      </c>
      <c r="D124" t="s">
        <v>7</v>
      </c>
      <c r="E124" s="9" t="s">
        <v>314</v>
      </c>
      <c r="F124" t="s">
        <v>336</v>
      </c>
      <c r="G124" s="9"/>
      <c r="H124" s="3">
        <v>2652</v>
      </c>
      <c r="I124" s="8">
        <f>IF(H124="","",INDEX(Systems!F$4:F$985,MATCH($F124,Systems!D$4:D$985,0),1))</f>
        <v>6.5</v>
      </c>
      <c r="J124" s="9">
        <f>IF(H124="","",INDEX(Systems!E$4:E$985,MATCH($F124,Systems!D$4:D$985,0),1))</f>
        <v>20</v>
      </c>
      <c r="K124" s="9" t="s">
        <v>109</v>
      </c>
      <c r="L124" s="9">
        <v>2000</v>
      </c>
      <c r="M124" s="9">
        <v>1</v>
      </c>
      <c r="N124" s="8">
        <f t="shared" si="137"/>
        <v>17238</v>
      </c>
      <c r="O124" s="9">
        <f t="shared" si="138"/>
        <v>2019</v>
      </c>
      <c r="P124" s="2">
        <f t="shared" ref="P124:AI124" si="153">IF($B124="","",IF($O124=P$3,$N124*(1+(O$2*0.03)),IF(P$3=$O124+$J124,$N124*(1+(O$2*0.03)),IF(P$3=$O124+2*$J124,$N124*(1+(O$2*0.03)),IF(P$3=$O124+3*$J124,$N124*(1+(O$2*0.03)),IF(P$3=$O124+4*$J124,$N124*(1+(O$2*0.03)),IF(P$3=$O124+5*$J124,$N124*(1+(O$2*0.03)),"")))))))</f>
        <v>17238</v>
      </c>
      <c r="Q124" s="2" t="str">
        <f t="shared" si="153"/>
        <v/>
      </c>
      <c r="R124" s="2" t="str">
        <f t="shared" si="153"/>
        <v/>
      </c>
      <c r="S124" s="2" t="str">
        <f t="shared" si="153"/>
        <v/>
      </c>
      <c r="T124" s="2" t="str">
        <f t="shared" si="153"/>
        <v/>
      </c>
      <c r="U124" s="2" t="str">
        <f t="shared" si="153"/>
        <v/>
      </c>
      <c r="V124" s="2" t="str">
        <f t="shared" si="153"/>
        <v/>
      </c>
      <c r="W124" s="2" t="str">
        <f t="shared" si="153"/>
        <v/>
      </c>
      <c r="X124" s="2" t="str">
        <f t="shared" si="153"/>
        <v/>
      </c>
      <c r="Y124" s="2" t="str">
        <f t="shared" si="153"/>
        <v/>
      </c>
      <c r="Z124" s="2" t="str">
        <f t="shared" si="153"/>
        <v/>
      </c>
      <c r="AA124" s="2" t="str">
        <f t="shared" si="153"/>
        <v/>
      </c>
      <c r="AB124" s="2" t="str">
        <f t="shared" si="153"/>
        <v/>
      </c>
      <c r="AC124" s="2" t="str">
        <f t="shared" si="153"/>
        <v/>
      </c>
      <c r="AD124" s="2" t="str">
        <f t="shared" si="153"/>
        <v/>
      </c>
      <c r="AE124" s="2" t="str">
        <f t="shared" si="153"/>
        <v/>
      </c>
      <c r="AF124" s="2" t="str">
        <f t="shared" si="153"/>
        <v/>
      </c>
      <c r="AG124" s="2" t="str">
        <f t="shared" si="153"/>
        <v/>
      </c>
      <c r="AH124" s="2" t="str">
        <f t="shared" si="153"/>
        <v/>
      </c>
      <c r="AI124" s="2" t="str">
        <f t="shared" si="153"/>
        <v/>
      </c>
    </row>
    <row r="125" spans="2:35" ht="15" customHeight="1" x14ac:dyDescent="0.3">
      <c r="B125" t="s">
        <v>96</v>
      </c>
      <c r="C125" t="s">
        <v>273</v>
      </c>
      <c r="D125" t="s">
        <v>7</v>
      </c>
      <c r="E125" s="9" t="s">
        <v>298</v>
      </c>
      <c r="F125" t="s">
        <v>53</v>
      </c>
      <c r="H125" s="3">
        <v>24579</v>
      </c>
      <c r="I125" s="8">
        <f>IF(H125="","",INDEX(Systems!F$4:F$985,MATCH($F125,Systems!D$4:D$985,0),1))</f>
        <v>1.6</v>
      </c>
      <c r="J125" s="9">
        <f>IF(H125="","",INDEX(Systems!E$4:E$985,MATCH($F125,Systems!D$4:D$985,0),1))</f>
        <v>10</v>
      </c>
      <c r="K125" s="9" t="s">
        <v>109</v>
      </c>
      <c r="L125" s="9">
        <v>2000</v>
      </c>
      <c r="M125" s="9">
        <v>1</v>
      </c>
      <c r="N125" s="8">
        <f t="shared" si="137"/>
        <v>39326.400000000001</v>
      </c>
      <c r="O125" s="9">
        <f t="shared" si="138"/>
        <v>2019</v>
      </c>
      <c r="P125" s="2">
        <f t="shared" ref="P125:AI125" si="154">IF($B125="","",IF($O125=P$3,$N125*(1+(O$2*0.03)),IF(P$3=$O125+$J125,$N125*(1+(O$2*0.03)),IF(P$3=$O125+2*$J125,$N125*(1+(O$2*0.03)),IF(P$3=$O125+3*$J125,$N125*(1+(O$2*0.03)),IF(P$3=$O125+4*$J125,$N125*(1+(O$2*0.03)),IF(P$3=$O125+5*$J125,$N125*(1+(O$2*0.03)),"")))))))</f>
        <v>39326.400000000001</v>
      </c>
      <c r="Q125" s="2" t="str">
        <f t="shared" si="154"/>
        <v/>
      </c>
      <c r="R125" s="2" t="str">
        <f t="shared" si="154"/>
        <v/>
      </c>
      <c r="S125" s="2" t="str">
        <f t="shared" si="154"/>
        <v/>
      </c>
      <c r="T125" s="2" t="str">
        <f t="shared" si="154"/>
        <v/>
      </c>
      <c r="U125" s="2" t="str">
        <f t="shared" si="154"/>
        <v/>
      </c>
      <c r="V125" s="2" t="str">
        <f t="shared" si="154"/>
        <v/>
      </c>
      <c r="W125" s="2" t="str">
        <f t="shared" si="154"/>
        <v/>
      </c>
      <c r="X125" s="2" t="str">
        <f t="shared" si="154"/>
        <v/>
      </c>
      <c r="Y125" s="2" t="str">
        <f t="shared" si="154"/>
        <v/>
      </c>
      <c r="Z125" s="2">
        <f t="shared" si="154"/>
        <v>51124.320000000007</v>
      </c>
      <c r="AA125" s="2" t="str">
        <f t="shared" si="154"/>
        <v/>
      </c>
      <c r="AB125" s="2" t="str">
        <f t="shared" si="154"/>
        <v/>
      </c>
      <c r="AC125" s="2" t="str">
        <f t="shared" si="154"/>
        <v/>
      </c>
      <c r="AD125" s="2" t="str">
        <f t="shared" si="154"/>
        <v/>
      </c>
      <c r="AE125" s="2" t="str">
        <f t="shared" si="154"/>
        <v/>
      </c>
      <c r="AF125" s="2" t="str">
        <f t="shared" si="154"/>
        <v/>
      </c>
      <c r="AG125" s="2" t="str">
        <f t="shared" si="154"/>
        <v/>
      </c>
      <c r="AH125" s="2" t="str">
        <f t="shared" si="154"/>
        <v/>
      </c>
      <c r="AI125" s="2" t="str">
        <f t="shared" si="154"/>
        <v/>
      </c>
    </row>
    <row r="126" spans="2:35" ht="15" customHeight="1" x14ac:dyDescent="0.3">
      <c r="B126" t="s">
        <v>96</v>
      </c>
      <c r="C126" t="s">
        <v>273</v>
      </c>
      <c r="D126" t="s">
        <v>7</v>
      </c>
      <c r="E126" s="9" t="s">
        <v>314</v>
      </c>
      <c r="F126" t="s">
        <v>53</v>
      </c>
      <c r="G126" s="9"/>
      <c r="H126" s="3">
        <v>2652</v>
      </c>
      <c r="I126" s="8">
        <f>IF(H126="","",INDEX(Systems!F$4:F$985,MATCH($F126,Systems!D$4:D$985,0),1))</f>
        <v>1.6</v>
      </c>
      <c r="J126" s="9">
        <f>IF(H126="","",INDEX(Systems!E$4:E$985,MATCH($F126,Systems!D$4:D$985,0),1))</f>
        <v>10</v>
      </c>
      <c r="K126" s="9" t="s">
        <v>109</v>
      </c>
      <c r="L126" s="9">
        <v>2000</v>
      </c>
      <c r="M126" s="9">
        <v>3</v>
      </c>
      <c r="N126" s="8">
        <f t="shared" si="137"/>
        <v>4243.2</v>
      </c>
      <c r="O126" s="9">
        <f t="shared" si="138"/>
        <v>2019</v>
      </c>
      <c r="P126" s="2">
        <f t="shared" ref="P126:AI126" si="155">IF($B126="","",IF($O126=P$3,$N126*(1+(O$2*0.03)),IF(P$3=$O126+$J126,$N126*(1+(O$2*0.03)),IF(P$3=$O126+2*$J126,$N126*(1+(O$2*0.03)),IF(P$3=$O126+3*$J126,$N126*(1+(O$2*0.03)),IF(P$3=$O126+4*$J126,$N126*(1+(O$2*0.03)),IF(P$3=$O126+5*$J126,$N126*(1+(O$2*0.03)),"")))))))</f>
        <v>4243.2</v>
      </c>
      <c r="Q126" s="2" t="str">
        <f t="shared" si="155"/>
        <v/>
      </c>
      <c r="R126" s="2" t="str">
        <f t="shared" si="155"/>
        <v/>
      </c>
      <c r="S126" s="2" t="str">
        <f t="shared" si="155"/>
        <v/>
      </c>
      <c r="T126" s="2" t="str">
        <f t="shared" si="155"/>
        <v/>
      </c>
      <c r="U126" s="2" t="str">
        <f t="shared" si="155"/>
        <v/>
      </c>
      <c r="V126" s="2" t="str">
        <f t="shared" si="155"/>
        <v/>
      </c>
      <c r="W126" s="2" t="str">
        <f t="shared" si="155"/>
        <v/>
      </c>
      <c r="X126" s="2" t="str">
        <f t="shared" si="155"/>
        <v/>
      </c>
      <c r="Y126" s="2" t="str">
        <f t="shared" si="155"/>
        <v/>
      </c>
      <c r="Z126" s="2">
        <f t="shared" si="155"/>
        <v>5516.16</v>
      </c>
      <c r="AA126" s="2" t="str">
        <f t="shared" si="155"/>
        <v/>
      </c>
      <c r="AB126" s="2" t="str">
        <f t="shared" si="155"/>
        <v/>
      </c>
      <c r="AC126" s="2" t="str">
        <f t="shared" si="155"/>
        <v/>
      </c>
      <c r="AD126" s="2" t="str">
        <f t="shared" si="155"/>
        <v/>
      </c>
      <c r="AE126" s="2" t="str">
        <f t="shared" si="155"/>
        <v/>
      </c>
      <c r="AF126" s="2" t="str">
        <f t="shared" si="155"/>
        <v/>
      </c>
      <c r="AG126" s="2" t="str">
        <f t="shared" si="155"/>
        <v/>
      </c>
      <c r="AH126" s="2" t="str">
        <f t="shared" si="155"/>
        <v/>
      </c>
      <c r="AI126" s="2" t="str">
        <f t="shared" si="155"/>
        <v/>
      </c>
    </row>
    <row r="127" spans="2:35" ht="15" customHeight="1" x14ac:dyDescent="0.3">
      <c r="B127" t="s">
        <v>96</v>
      </c>
      <c r="C127" t="s">
        <v>273</v>
      </c>
      <c r="D127" t="s">
        <v>7</v>
      </c>
      <c r="E127" s="9" t="s">
        <v>308</v>
      </c>
      <c r="F127" t="s">
        <v>53</v>
      </c>
      <c r="G127" s="9"/>
      <c r="H127" s="3">
        <v>1518</v>
      </c>
      <c r="I127" s="8">
        <f>IF(H127="","",INDEX(Systems!F$4:F$985,MATCH($F127,Systems!D$4:D$985,0),1))</f>
        <v>1.6</v>
      </c>
      <c r="J127" s="9">
        <f>IF(H127="","",INDEX(Systems!E$4:E$985,MATCH($F127,Systems!D$4:D$985,0),1))</f>
        <v>10</v>
      </c>
      <c r="K127" s="9" t="s">
        <v>108</v>
      </c>
      <c r="L127" s="9">
        <v>1991</v>
      </c>
      <c r="M127" s="9">
        <v>3</v>
      </c>
      <c r="N127" s="8">
        <f t="shared" si="137"/>
        <v>2428.8000000000002</v>
      </c>
      <c r="O127" s="9">
        <f t="shared" si="138"/>
        <v>2019</v>
      </c>
      <c r="P127" s="2">
        <f t="shared" ref="P127:AI127" si="156">IF($B127="","",IF($O127=P$3,$N127*(1+(O$2*0.03)),IF(P$3=$O127+$J127,$N127*(1+(O$2*0.03)),IF(P$3=$O127+2*$J127,$N127*(1+(O$2*0.03)),IF(P$3=$O127+3*$J127,$N127*(1+(O$2*0.03)),IF(P$3=$O127+4*$J127,$N127*(1+(O$2*0.03)),IF(P$3=$O127+5*$J127,$N127*(1+(O$2*0.03)),"")))))))</f>
        <v>2428.8000000000002</v>
      </c>
      <c r="Q127" s="2" t="str">
        <f t="shared" si="156"/>
        <v/>
      </c>
      <c r="R127" s="2" t="str">
        <f t="shared" si="156"/>
        <v/>
      </c>
      <c r="S127" s="2" t="str">
        <f t="shared" si="156"/>
        <v/>
      </c>
      <c r="T127" s="2" t="str">
        <f t="shared" si="156"/>
        <v/>
      </c>
      <c r="U127" s="2" t="str">
        <f t="shared" si="156"/>
        <v/>
      </c>
      <c r="V127" s="2" t="str">
        <f t="shared" si="156"/>
        <v/>
      </c>
      <c r="W127" s="2" t="str">
        <f t="shared" si="156"/>
        <v/>
      </c>
      <c r="X127" s="2" t="str">
        <f t="shared" si="156"/>
        <v/>
      </c>
      <c r="Y127" s="2" t="str">
        <f t="shared" si="156"/>
        <v/>
      </c>
      <c r="Z127" s="2">
        <f t="shared" si="156"/>
        <v>3157.4400000000005</v>
      </c>
      <c r="AA127" s="2" t="str">
        <f t="shared" si="156"/>
        <v/>
      </c>
      <c r="AB127" s="2" t="str">
        <f t="shared" si="156"/>
        <v/>
      </c>
      <c r="AC127" s="2" t="str">
        <f t="shared" si="156"/>
        <v/>
      </c>
      <c r="AD127" s="2" t="str">
        <f t="shared" si="156"/>
        <v/>
      </c>
      <c r="AE127" s="2" t="str">
        <f t="shared" si="156"/>
        <v/>
      </c>
      <c r="AF127" s="2" t="str">
        <f t="shared" si="156"/>
        <v/>
      </c>
      <c r="AG127" s="2" t="str">
        <f t="shared" si="156"/>
        <v/>
      </c>
      <c r="AH127" s="2" t="str">
        <f t="shared" si="156"/>
        <v/>
      </c>
      <c r="AI127" s="2" t="str">
        <f t="shared" si="156"/>
        <v/>
      </c>
    </row>
    <row r="128" spans="2:35" ht="15" customHeight="1" x14ac:dyDescent="0.3">
      <c r="B128" t="s">
        <v>96</v>
      </c>
      <c r="C128" t="s">
        <v>273</v>
      </c>
      <c r="D128" t="s">
        <v>7</v>
      </c>
      <c r="E128" s="9" t="s">
        <v>299</v>
      </c>
      <c r="F128" t="s">
        <v>53</v>
      </c>
      <c r="G128" s="9"/>
      <c r="H128" s="3">
        <v>2095</v>
      </c>
      <c r="I128" s="8">
        <f>IF(H128="","",INDEX(Systems!F$4:F$985,MATCH($F128,Systems!D$4:D$985,0),1))</f>
        <v>1.6</v>
      </c>
      <c r="J128" s="9">
        <f>IF(H128="","",INDEX(Systems!E$4:E$985,MATCH($F128,Systems!D$4:D$985,0),1))</f>
        <v>10</v>
      </c>
      <c r="K128" s="9" t="s">
        <v>108</v>
      </c>
      <c r="L128" s="9">
        <v>2001</v>
      </c>
      <c r="M128" s="9">
        <v>3</v>
      </c>
      <c r="N128" s="8">
        <f t="shared" si="137"/>
        <v>3352</v>
      </c>
      <c r="O128" s="9">
        <f t="shared" si="138"/>
        <v>2019</v>
      </c>
      <c r="P128" s="2">
        <f t="shared" ref="P128:AI128" si="157">IF($B128="","",IF($O128=P$3,$N128*(1+(O$2*0.03)),IF(P$3=$O128+$J128,$N128*(1+(O$2*0.03)),IF(P$3=$O128+2*$J128,$N128*(1+(O$2*0.03)),IF(P$3=$O128+3*$J128,$N128*(1+(O$2*0.03)),IF(P$3=$O128+4*$J128,$N128*(1+(O$2*0.03)),IF(P$3=$O128+5*$J128,$N128*(1+(O$2*0.03)),"")))))))</f>
        <v>3352</v>
      </c>
      <c r="Q128" s="2" t="str">
        <f t="shared" si="157"/>
        <v/>
      </c>
      <c r="R128" s="2" t="str">
        <f t="shared" si="157"/>
        <v/>
      </c>
      <c r="S128" s="2" t="str">
        <f t="shared" si="157"/>
        <v/>
      </c>
      <c r="T128" s="2" t="str">
        <f t="shared" si="157"/>
        <v/>
      </c>
      <c r="U128" s="2" t="str">
        <f t="shared" si="157"/>
        <v/>
      </c>
      <c r="V128" s="2" t="str">
        <f t="shared" si="157"/>
        <v/>
      </c>
      <c r="W128" s="2" t="str">
        <f t="shared" si="157"/>
        <v/>
      </c>
      <c r="X128" s="2" t="str">
        <f t="shared" si="157"/>
        <v/>
      </c>
      <c r="Y128" s="2" t="str">
        <f t="shared" si="157"/>
        <v/>
      </c>
      <c r="Z128" s="2">
        <f t="shared" si="157"/>
        <v>4357.6000000000004</v>
      </c>
      <c r="AA128" s="2" t="str">
        <f t="shared" si="157"/>
        <v/>
      </c>
      <c r="AB128" s="2" t="str">
        <f t="shared" si="157"/>
        <v/>
      </c>
      <c r="AC128" s="2" t="str">
        <f t="shared" si="157"/>
        <v/>
      </c>
      <c r="AD128" s="2" t="str">
        <f t="shared" si="157"/>
        <v/>
      </c>
      <c r="AE128" s="2" t="str">
        <f t="shared" si="157"/>
        <v/>
      </c>
      <c r="AF128" s="2" t="str">
        <f t="shared" si="157"/>
        <v/>
      </c>
      <c r="AG128" s="2" t="str">
        <f t="shared" si="157"/>
        <v/>
      </c>
      <c r="AH128" s="2" t="str">
        <f t="shared" si="157"/>
        <v/>
      </c>
      <c r="AI128" s="2" t="str">
        <f t="shared" si="157"/>
        <v/>
      </c>
    </row>
    <row r="129" spans="2:35" ht="15" customHeight="1" x14ac:dyDescent="0.3">
      <c r="B129" t="s">
        <v>96</v>
      </c>
      <c r="C129" t="s">
        <v>273</v>
      </c>
      <c r="D129" t="s">
        <v>7</v>
      </c>
      <c r="E129" s="9" t="s">
        <v>300</v>
      </c>
      <c r="F129" t="s">
        <v>53</v>
      </c>
      <c r="H129" s="3">
        <v>960</v>
      </c>
      <c r="I129" s="8">
        <f>IF(H129="","",INDEX(Systems!F$4:F$985,MATCH($F129,Systems!D$4:D$985,0),1))</f>
        <v>1.6</v>
      </c>
      <c r="J129" s="9">
        <f>IF(H129="","",INDEX(Systems!E$4:E$985,MATCH($F129,Systems!D$4:D$985,0),1))</f>
        <v>10</v>
      </c>
      <c r="K129" s="9" t="s">
        <v>108</v>
      </c>
      <c r="L129" s="9">
        <v>1988</v>
      </c>
      <c r="M129" s="9">
        <v>1</v>
      </c>
      <c r="N129" s="8">
        <f t="shared" si="137"/>
        <v>1536</v>
      </c>
      <c r="O129" s="9">
        <f t="shared" si="138"/>
        <v>2019</v>
      </c>
      <c r="P129" s="2">
        <f t="shared" ref="P129:AI129" si="158">IF($B129="","",IF($O129=P$3,$N129*(1+(O$2*0.03)),IF(P$3=$O129+$J129,$N129*(1+(O$2*0.03)),IF(P$3=$O129+2*$J129,$N129*(1+(O$2*0.03)),IF(P$3=$O129+3*$J129,$N129*(1+(O$2*0.03)),IF(P$3=$O129+4*$J129,$N129*(1+(O$2*0.03)),IF(P$3=$O129+5*$J129,$N129*(1+(O$2*0.03)),"")))))))</f>
        <v>1536</v>
      </c>
      <c r="Q129" s="2" t="str">
        <f t="shared" si="158"/>
        <v/>
      </c>
      <c r="R129" s="2" t="str">
        <f t="shared" si="158"/>
        <v/>
      </c>
      <c r="S129" s="2" t="str">
        <f t="shared" si="158"/>
        <v/>
      </c>
      <c r="T129" s="2" t="str">
        <f t="shared" si="158"/>
        <v/>
      </c>
      <c r="U129" s="2" t="str">
        <f t="shared" si="158"/>
        <v/>
      </c>
      <c r="V129" s="2" t="str">
        <f t="shared" si="158"/>
        <v/>
      </c>
      <c r="W129" s="2" t="str">
        <f t="shared" si="158"/>
        <v/>
      </c>
      <c r="X129" s="2" t="str">
        <f t="shared" si="158"/>
        <v/>
      </c>
      <c r="Y129" s="2" t="str">
        <f t="shared" si="158"/>
        <v/>
      </c>
      <c r="Z129" s="2">
        <f t="shared" si="158"/>
        <v>1996.8000000000002</v>
      </c>
      <c r="AA129" s="2" t="str">
        <f t="shared" si="158"/>
        <v/>
      </c>
      <c r="AB129" s="2" t="str">
        <f t="shared" si="158"/>
        <v/>
      </c>
      <c r="AC129" s="2" t="str">
        <f t="shared" si="158"/>
        <v/>
      </c>
      <c r="AD129" s="2" t="str">
        <f t="shared" si="158"/>
        <v/>
      </c>
      <c r="AE129" s="2" t="str">
        <f t="shared" si="158"/>
        <v/>
      </c>
      <c r="AF129" s="2" t="str">
        <f t="shared" si="158"/>
        <v/>
      </c>
      <c r="AG129" s="2" t="str">
        <f t="shared" si="158"/>
        <v/>
      </c>
      <c r="AH129" s="2" t="str">
        <f t="shared" si="158"/>
        <v/>
      </c>
      <c r="AI129" s="2" t="str">
        <f t="shared" si="158"/>
        <v/>
      </c>
    </row>
    <row r="130" spans="2:35" ht="15" customHeight="1" x14ac:dyDescent="0.3">
      <c r="B130" t="s">
        <v>96</v>
      </c>
      <c r="C130" t="s">
        <v>273</v>
      </c>
      <c r="D130" t="s">
        <v>7</v>
      </c>
      <c r="E130" s="9" t="s">
        <v>301</v>
      </c>
      <c r="F130" t="s">
        <v>53</v>
      </c>
      <c r="G130" s="9"/>
      <c r="H130" s="3">
        <v>960</v>
      </c>
      <c r="I130" s="8">
        <f>IF(H130="","",INDEX(Systems!F$4:F$985,MATCH($F130,Systems!D$4:D$985,0),1))</f>
        <v>1.6</v>
      </c>
      <c r="J130" s="9">
        <f>IF(H130="","",INDEX(Systems!E$4:E$985,MATCH($F130,Systems!D$4:D$985,0),1))</f>
        <v>10</v>
      </c>
      <c r="K130" s="9" t="s">
        <v>108</v>
      </c>
      <c r="L130" s="9">
        <v>1995</v>
      </c>
      <c r="M130" s="9">
        <v>3</v>
      </c>
      <c r="N130" s="8">
        <f t="shared" si="137"/>
        <v>1536</v>
      </c>
      <c r="O130" s="9">
        <f t="shared" si="138"/>
        <v>2019</v>
      </c>
      <c r="P130" s="2">
        <f t="shared" ref="P130:AI130" si="159">IF($B130="","",IF($O130=P$3,$N130*(1+(O$2*0.03)),IF(P$3=$O130+$J130,$N130*(1+(O$2*0.03)),IF(P$3=$O130+2*$J130,$N130*(1+(O$2*0.03)),IF(P$3=$O130+3*$J130,$N130*(1+(O$2*0.03)),IF(P$3=$O130+4*$J130,$N130*(1+(O$2*0.03)),IF(P$3=$O130+5*$J130,$N130*(1+(O$2*0.03)),"")))))))</f>
        <v>1536</v>
      </c>
      <c r="Q130" s="2" t="str">
        <f t="shared" si="159"/>
        <v/>
      </c>
      <c r="R130" s="2" t="str">
        <f t="shared" si="159"/>
        <v/>
      </c>
      <c r="S130" s="2" t="str">
        <f t="shared" si="159"/>
        <v/>
      </c>
      <c r="T130" s="2" t="str">
        <f t="shared" si="159"/>
        <v/>
      </c>
      <c r="U130" s="2" t="str">
        <f t="shared" si="159"/>
        <v/>
      </c>
      <c r="V130" s="2" t="str">
        <f t="shared" si="159"/>
        <v/>
      </c>
      <c r="W130" s="2" t="str">
        <f t="shared" si="159"/>
        <v/>
      </c>
      <c r="X130" s="2" t="str">
        <f t="shared" si="159"/>
        <v/>
      </c>
      <c r="Y130" s="2" t="str">
        <f t="shared" si="159"/>
        <v/>
      </c>
      <c r="Z130" s="2">
        <f t="shared" si="159"/>
        <v>1996.8000000000002</v>
      </c>
      <c r="AA130" s="2" t="str">
        <f t="shared" si="159"/>
        <v/>
      </c>
      <c r="AB130" s="2" t="str">
        <f t="shared" si="159"/>
        <v/>
      </c>
      <c r="AC130" s="2" t="str">
        <f t="shared" si="159"/>
        <v/>
      </c>
      <c r="AD130" s="2" t="str">
        <f t="shared" si="159"/>
        <v/>
      </c>
      <c r="AE130" s="2" t="str">
        <f t="shared" si="159"/>
        <v/>
      </c>
      <c r="AF130" s="2" t="str">
        <f t="shared" si="159"/>
        <v/>
      </c>
      <c r="AG130" s="2" t="str">
        <f t="shared" si="159"/>
        <v/>
      </c>
      <c r="AH130" s="2" t="str">
        <f t="shared" si="159"/>
        <v/>
      </c>
      <c r="AI130" s="2" t="str">
        <f t="shared" si="159"/>
        <v/>
      </c>
    </row>
    <row r="131" spans="2:35" ht="15" customHeight="1" x14ac:dyDescent="0.3">
      <c r="B131" t="s">
        <v>96</v>
      </c>
      <c r="C131" t="s">
        <v>273</v>
      </c>
      <c r="D131" t="s">
        <v>7</v>
      </c>
      <c r="E131" s="9" t="s">
        <v>302</v>
      </c>
      <c r="F131" t="s">
        <v>53</v>
      </c>
      <c r="G131" s="9"/>
      <c r="H131" s="3">
        <v>960</v>
      </c>
      <c r="I131" s="8">
        <f>IF(H131="","",INDEX(Systems!F$4:F$985,MATCH($F131,Systems!D$4:D$985,0),1))</f>
        <v>1.6</v>
      </c>
      <c r="J131" s="9">
        <f>IF(H131="","",INDEX(Systems!E$4:E$985,MATCH($F131,Systems!D$4:D$985,0),1))</f>
        <v>10</v>
      </c>
      <c r="K131" s="9" t="s">
        <v>108</v>
      </c>
      <c r="L131" s="9">
        <v>1988</v>
      </c>
      <c r="M131" s="9">
        <v>3</v>
      </c>
      <c r="N131" s="8">
        <f t="shared" si="137"/>
        <v>1536</v>
      </c>
      <c r="O131" s="9">
        <f t="shared" si="138"/>
        <v>2019</v>
      </c>
      <c r="P131" s="2">
        <f t="shared" ref="P131:AI131" si="160">IF($B131="","",IF($O131=P$3,$N131*(1+(O$2*0.03)),IF(P$3=$O131+$J131,$N131*(1+(O$2*0.03)),IF(P$3=$O131+2*$J131,$N131*(1+(O$2*0.03)),IF(P$3=$O131+3*$J131,$N131*(1+(O$2*0.03)),IF(P$3=$O131+4*$J131,$N131*(1+(O$2*0.03)),IF(P$3=$O131+5*$J131,$N131*(1+(O$2*0.03)),"")))))))</f>
        <v>1536</v>
      </c>
      <c r="Q131" s="2" t="str">
        <f t="shared" si="160"/>
        <v/>
      </c>
      <c r="R131" s="2" t="str">
        <f t="shared" si="160"/>
        <v/>
      </c>
      <c r="S131" s="2" t="str">
        <f t="shared" si="160"/>
        <v/>
      </c>
      <c r="T131" s="2" t="str">
        <f t="shared" si="160"/>
        <v/>
      </c>
      <c r="U131" s="2" t="str">
        <f t="shared" si="160"/>
        <v/>
      </c>
      <c r="V131" s="2" t="str">
        <f t="shared" si="160"/>
        <v/>
      </c>
      <c r="W131" s="2" t="str">
        <f t="shared" si="160"/>
        <v/>
      </c>
      <c r="X131" s="2" t="str">
        <f t="shared" si="160"/>
        <v/>
      </c>
      <c r="Y131" s="2" t="str">
        <f t="shared" si="160"/>
        <v/>
      </c>
      <c r="Z131" s="2">
        <f t="shared" si="160"/>
        <v>1996.8000000000002</v>
      </c>
      <c r="AA131" s="2" t="str">
        <f t="shared" si="160"/>
        <v/>
      </c>
      <c r="AB131" s="2" t="str">
        <f t="shared" si="160"/>
        <v/>
      </c>
      <c r="AC131" s="2" t="str">
        <f t="shared" si="160"/>
        <v/>
      </c>
      <c r="AD131" s="2" t="str">
        <f t="shared" si="160"/>
        <v/>
      </c>
      <c r="AE131" s="2" t="str">
        <f t="shared" si="160"/>
        <v/>
      </c>
      <c r="AF131" s="2" t="str">
        <f t="shared" si="160"/>
        <v/>
      </c>
      <c r="AG131" s="2" t="str">
        <f t="shared" si="160"/>
        <v/>
      </c>
      <c r="AH131" s="2" t="str">
        <f t="shared" si="160"/>
        <v/>
      </c>
      <c r="AI131" s="2" t="str">
        <f t="shared" si="160"/>
        <v/>
      </c>
    </row>
    <row r="132" spans="2:35" ht="15" customHeight="1" x14ac:dyDescent="0.3">
      <c r="B132" t="s">
        <v>96</v>
      </c>
      <c r="C132" t="s">
        <v>273</v>
      </c>
      <c r="D132" t="s">
        <v>7</v>
      </c>
      <c r="E132" s="9" t="s">
        <v>303</v>
      </c>
      <c r="F132" t="s">
        <v>53</v>
      </c>
      <c r="G132" s="9"/>
      <c r="H132" s="3">
        <v>960</v>
      </c>
      <c r="I132" s="8">
        <f>IF(H132="","",INDEX(Systems!F$4:F$985,MATCH($F132,Systems!D$4:D$985,0),1))</f>
        <v>1.6</v>
      </c>
      <c r="J132" s="9">
        <f>IF(H132="","",INDEX(Systems!E$4:E$985,MATCH($F132,Systems!D$4:D$985,0),1))</f>
        <v>10</v>
      </c>
      <c r="K132" s="9" t="s">
        <v>108</v>
      </c>
      <c r="L132" s="9">
        <v>2001</v>
      </c>
      <c r="M132" s="9">
        <v>3</v>
      </c>
      <c r="N132" s="8">
        <f t="shared" si="137"/>
        <v>1536</v>
      </c>
      <c r="O132" s="9">
        <f t="shared" si="138"/>
        <v>2019</v>
      </c>
      <c r="P132" s="2">
        <f t="shared" ref="P132:AI132" si="161">IF($B132="","",IF($O132=P$3,$N132*(1+(O$2*0.03)),IF(P$3=$O132+$J132,$N132*(1+(O$2*0.03)),IF(P$3=$O132+2*$J132,$N132*(1+(O$2*0.03)),IF(P$3=$O132+3*$J132,$N132*(1+(O$2*0.03)),IF(P$3=$O132+4*$J132,$N132*(1+(O$2*0.03)),IF(P$3=$O132+5*$J132,$N132*(1+(O$2*0.03)),"")))))))</f>
        <v>1536</v>
      </c>
      <c r="Q132" s="2" t="str">
        <f t="shared" si="161"/>
        <v/>
      </c>
      <c r="R132" s="2" t="str">
        <f t="shared" si="161"/>
        <v/>
      </c>
      <c r="S132" s="2" t="str">
        <f t="shared" si="161"/>
        <v/>
      </c>
      <c r="T132" s="2" t="str">
        <f t="shared" si="161"/>
        <v/>
      </c>
      <c r="U132" s="2" t="str">
        <f t="shared" si="161"/>
        <v/>
      </c>
      <c r="V132" s="2" t="str">
        <f t="shared" si="161"/>
        <v/>
      </c>
      <c r="W132" s="2" t="str">
        <f t="shared" si="161"/>
        <v/>
      </c>
      <c r="X132" s="2" t="str">
        <f t="shared" si="161"/>
        <v/>
      </c>
      <c r="Y132" s="2" t="str">
        <f t="shared" si="161"/>
        <v/>
      </c>
      <c r="Z132" s="2">
        <f t="shared" si="161"/>
        <v>1996.8000000000002</v>
      </c>
      <c r="AA132" s="2" t="str">
        <f t="shared" si="161"/>
        <v/>
      </c>
      <c r="AB132" s="2" t="str">
        <f t="shared" si="161"/>
        <v/>
      </c>
      <c r="AC132" s="2" t="str">
        <f t="shared" si="161"/>
        <v/>
      </c>
      <c r="AD132" s="2" t="str">
        <f t="shared" si="161"/>
        <v/>
      </c>
      <c r="AE132" s="2" t="str">
        <f t="shared" si="161"/>
        <v/>
      </c>
      <c r="AF132" s="2" t="str">
        <f t="shared" si="161"/>
        <v/>
      </c>
      <c r="AG132" s="2" t="str">
        <f t="shared" si="161"/>
        <v/>
      </c>
      <c r="AH132" s="2" t="str">
        <f t="shared" si="161"/>
        <v/>
      </c>
      <c r="AI132" s="2" t="str">
        <f t="shared" si="161"/>
        <v/>
      </c>
    </row>
    <row r="133" spans="2:35" ht="15" customHeight="1" x14ac:dyDescent="0.3">
      <c r="B133" t="s">
        <v>96</v>
      </c>
      <c r="C133" t="s">
        <v>273</v>
      </c>
      <c r="D133" t="s">
        <v>7</v>
      </c>
      <c r="E133" s="9" t="s">
        <v>304</v>
      </c>
      <c r="F133" t="s">
        <v>53</v>
      </c>
      <c r="G133" s="9"/>
      <c r="H133" s="3">
        <v>960</v>
      </c>
      <c r="I133" s="8">
        <f>IF(H133="","",INDEX(Systems!F$4:F$985,MATCH($F133,Systems!D$4:D$985,0),1))</f>
        <v>1.6</v>
      </c>
      <c r="J133" s="9">
        <f>IF(H133="","",INDEX(Systems!E$4:E$985,MATCH($F133,Systems!D$4:D$985,0),1))</f>
        <v>10</v>
      </c>
      <c r="K133" s="9" t="s">
        <v>108</v>
      </c>
      <c r="L133" s="9">
        <v>1993</v>
      </c>
      <c r="M133" s="9">
        <v>1</v>
      </c>
      <c r="N133" s="8">
        <f t="shared" si="137"/>
        <v>1536</v>
      </c>
      <c r="O133" s="9">
        <f t="shared" si="138"/>
        <v>2019</v>
      </c>
      <c r="P133" s="2">
        <f t="shared" ref="P133:AI133" si="162">IF($B133="","",IF($O133=P$3,$N133*(1+(O$2*0.03)),IF(P$3=$O133+$J133,$N133*(1+(O$2*0.03)),IF(P$3=$O133+2*$J133,$N133*(1+(O$2*0.03)),IF(P$3=$O133+3*$J133,$N133*(1+(O$2*0.03)),IF(P$3=$O133+4*$J133,$N133*(1+(O$2*0.03)),IF(P$3=$O133+5*$J133,$N133*(1+(O$2*0.03)),"")))))))</f>
        <v>1536</v>
      </c>
      <c r="Q133" s="2" t="str">
        <f t="shared" si="162"/>
        <v/>
      </c>
      <c r="R133" s="2" t="str">
        <f t="shared" si="162"/>
        <v/>
      </c>
      <c r="S133" s="2" t="str">
        <f t="shared" si="162"/>
        <v/>
      </c>
      <c r="T133" s="2" t="str">
        <f t="shared" si="162"/>
        <v/>
      </c>
      <c r="U133" s="2" t="str">
        <f t="shared" si="162"/>
        <v/>
      </c>
      <c r="V133" s="2" t="str">
        <f t="shared" si="162"/>
        <v/>
      </c>
      <c r="W133" s="2" t="str">
        <f t="shared" si="162"/>
        <v/>
      </c>
      <c r="X133" s="2" t="str">
        <f t="shared" si="162"/>
        <v/>
      </c>
      <c r="Y133" s="2" t="str">
        <f t="shared" si="162"/>
        <v/>
      </c>
      <c r="Z133" s="2">
        <f t="shared" si="162"/>
        <v>1996.8000000000002</v>
      </c>
      <c r="AA133" s="2" t="str">
        <f t="shared" si="162"/>
        <v/>
      </c>
      <c r="AB133" s="2" t="str">
        <f t="shared" si="162"/>
        <v/>
      </c>
      <c r="AC133" s="2" t="str">
        <f t="shared" si="162"/>
        <v/>
      </c>
      <c r="AD133" s="2" t="str">
        <f t="shared" si="162"/>
        <v/>
      </c>
      <c r="AE133" s="2" t="str">
        <f t="shared" si="162"/>
        <v/>
      </c>
      <c r="AF133" s="2" t="str">
        <f t="shared" si="162"/>
        <v/>
      </c>
      <c r="AG133" s="2" t="str">
        <f t="shared" si="162"/>
        <v/>
      </c>
      <c r="AH133" s="2" t="str">
        <f t="shared" si="162"/>
        <v/>
      </c>
      <c r="AI133" s="2" t="str">
        <f t="shared" si="162"/>
        <v/>
      </c>
    </row>
    <row r="134" spans="2:35" ht="15" customHeight="1" x14ac:dyDescent="0.3">
      <c r="B134" t="s">
        <v>96</v>
      </c>
      <c r="C134" t="s">
        <v>273</v>
      </c>
      <c r="D134" t="s">
        <v>7</v>
      </c>
      <c r="E134" s="9" t="s">
        <v>305</v>
      </c>
      <c r="F134" t="s">
        <v>53</v>
      </c>
      <c r="G134" s="9"/>
      <c r="H134" s="3">
        <v>960</v>
      </c>
      <c r="I134" s="8">
        <f>IF(H134="","",INDEX(Systems!F$4:F$985,MATCH($F134,Systems!D$4:D$985,0),1))</f>
        <v>1.6</v>
      </c>
      <c r="J134" s="9">
        <f>IF(H134="","",INDEX(Systems!E$4:E$985,MATCH($F134,Systems!D$4:D$985,0),1))</f>
        <v>10</v>
      </c>
      <c r="K134" s="9" t="s">
        <v>108</v>
      </c>
      <c r="L134" s="9">
        <v>1993</v>
      </c>
      <c r="M134" s="9">
        <v>3</v>
      </c>
      <c r="N134" s="8">
        <f t="shared" si="137"/>
        <v>1536</v>
      </c>
      <c r="O134" s="9">
        <f t="shared" si="138"/>
        <v>2019</v>
      </c>
      <c r="P134" s="2">
        <f t="shared" ref="P134:AI134" si="163">IF($B134="","",IF($O134=P$3,$N134*(1+(O$2*0.03)),IF(P$3=$O134+$J134,$N134*(1+(O$2*0.03)),IF(P$3=$O134+2*$J134,$N134*(1+(O$2*0.03)),IF(P$3=$O134+3*$J134,$N134*(1+(O$2*0.03)),IF(P$3=$O134+4*$J134,$N134*(1+(O$2*0.03)),IF(P$3=$O134+5*$J134,$N134*(1+(O$2*0.03)),"")))))))</f>
        <v>1536</v>
      </c>
      <c r="Q134" s="2" t="str">
        <f t="shared" si="163"/>
        <v/>
      </c>
      <c r="R134" s="2" t="str">
        <f t="shared" si="163"/>
        <v/>
      </c>
      <c r="S134" s="2" t="str">
        <f t="shared" si="163"/>
        <v/>
      </c>
      <c r="T134" s="2" t="str">
        <f t="shared" si="163"/>
        <v/>
      </c>
      <c r="U134" s="2" t="str">
        <f t="shared" si="163"/>
        <v/>
      </c>
      <c r="V134" s="2" t="str">
        <f t="shared" si="163"/>
        <v/>
      </c>
      <c r="W134" s="2" t="str">
        <f t="shared" si="163"/>
        <v/>
      </c>
      <c r="X134" s="2" t="str">
        <f t="shared" si="163"/>
        <v/>
      </c>
      <c r="Y134" s="2" t="str">
        <f t="shared" si="163"/>
        <v/>
      </c>
      <c r="Z134" s="2">
        <f t="shared" si="163"/>
        <v>1996.8000000000002</v>
      </c>
      <c r="AA134" s="2" t="str">
        <f t="shared" si="163"/>
        <v/>
      </c>
      <c r="AB134" s="2" t="str">
        <f t="shared" si="163"/>
        <v/>
      </c>
      <c r="AC134" s="2" t="str">
        <f t="shared" si="163"/>
        <v/>
      </c>
      <c r="AD134" s="2" t="str">
        <f t="shared" si="163"/>
        <v/>
      </c>
      <c r="AE134" s="2" t="str">
        <f t="shared" si="163"/>
        <v/>
      </c>
      <c r="AF134" s="2" t="str">
        <f t="shared" si="163"/>
        <v/>
      </c>
      <c r="AG134" s="2" t="str">
        <f t="shared" si="163"/>
        <v/>
      </c>
      <c r="AH134" s="2" t="str">
        <f t="shared" si="163"/>
        <v/>
      </c>
      <c r="AI134" s="2" t="str">
        <f t="shared" si="163"/>
        <v/>
      </c>
    </row>
    <row r="135" spans="2:35" ht="15" customHeight="1" x14ac:dyDescent="0.3">
      <c r="B135" t="s">
        <v>96</v>
      </c>
      <c r="C135" t="s">
        <v>273</v>
      </c>
      <c r="D135" t="s">
        <v>7</v>
      </c>
      <c r="E135" s="9" t="s">
        <v>306</v>
      </c>
      <c r="F135" t="s">
        <v>53</v>
      </c>
      <c r="G135" s="9"/>
      <c r="H135" s="3">
        <v>960</v>
      </c>
      <c r="I135" s="8">
        <f>IF(H135="","",INDEX(Systems!F$4:F$985,MATCH($F135,Systems!D$4:D$985,0),1))</f>
        <v>1.6</v>
      </c>
      <c r="J135" s="9">
        <f>IF(H135="","",INDEX(Systems!E$4:E$985,MATCH($F135,Systems!D$4:D$985,0),1))</f>
        <v>10</v>
      </c>
      <c r="K135" s="9" t="s">
        <v>108</v>
      </c>
      <c r="L135" s="9">
        <v>1993</v>
      </c>
      <c r="M135" s="9">
        <v>3</v>
      </c>
      <c r="N135" s="8">
        <f t="shared" si="137"/>
        <v>1536</v>
      </c>
      <c r="O135" s="9">
        <f t="shared" si="138"/>
        <v>2019</v>
      </c>
      <c r="P135" s="2">
        <f t="shared" ref="P135:AI135" si="164">IF($B135="","",IF($O135=P$3,$N135*(1+(O$2*0.03)),IF(P$3=$O135+$J135,$N135*(1+(O$2*0.03)),IF(P$3=$O135+2*$J135,$N135*(1+(O$2*0.03)),IF(P$3=$O135+3*$J135,$N135*(1+(O$2*0.03)),IF(P$3=$O135+4*$J135,$N135*(1+(O$2*0.03)),IF(P$3=$O135+5*$J135,$N135*(1+(O$2*0.03)),"")))))))</f>
        <v>1536</v>
      </c>
      <c r="Q135" s="2" t="str">
        <f t="shared" si="164"/>
        <v/>
      </c>
      <c r="R135" s="2" t="str">
        <f t="shared" si="164"/>
        <v/>
      </c>
      <c r="S135" s="2" t="str">
        <f t="shared" si="164"/>
        <v/>
      </c>
      <c r="T135" s="2" t="str">
        <f t="shared" si="164"/>
        <v/>
      </c>
      <c r="U135" s="2" t="str">
        <f t="shared" si="164"/>
        <v/>
      </c>
      <c r="V135" s="2" t="str">
        <f t="shared" si="164"/>
        <v/>
      </c>
      <c r="W135" s="2" t="str">
        <f t="shared" si="164"/>
        <v/>
      </c>
      <c r="X135" s="2" t="str">
        <f t="shared" si="164"/>
        <v/>
      </c>
      <c r="Y135" s="2" t="str">
        <f t="shared" si="164"/>
        <v/>
      </c>
      <c r="Z135" s="2">
        <f t="shared" si="164"/>
        <v>1996.8000000000002</v>
      </c>
      <c r="AA135" s="2" t="str">
        <f t="shared" si="164"/>
        <v/>
      </c>
      <c r="AB135" s="2" t="str">
        <f t="shared" si="164"/>
        <v/>
      </c>
      <c r="AC135" s="2" t="str">
        <f t="shared" si="164"/>
        <v/>
      </c>
      <c r="AD135" s="2" t="str">
        <f t="shared" si="164"/>
        <v/>
      </c>
      <c r="AE135" s="2" t="str">
        <f t="shared" si="164"/>
        <v/>
      </c>
      <c r="AF135" s="2" t="str">
        <f t="shared" si="164"/>
        <v/>
      </c>
      <c r="AG135" s="2" t="str">
        <f t="shared" si="164"/>
        <v/>
      </c>
      <c r="AH135" s="2" t="str">
        <f t="shared" si="164"/>
        <v/>
      </c>
      <c r="AI135" s="2" t="str">
        <f t="shared" si="164"/>
        <v/>
      </c>
    </row>
    <row r="136" spans="2:35" ht="15" customHeight="1" x14ac:dyDescent="0.3">
      <c r="B136" t="s">
        <v>96</v>
      </c>
      <c r="C136" t="s">
        <v>273</v>
      </c>
      <c r="D136" t="s">
        <v>7</v>
      </c>
      <c r="E136" s="9" t="s">
        <v>307</v>
      </c>
      <c r="F136" t="s">
        <v>53</v>
      </c>
      <c r="G136" s="9"/>
      <c r="H136" s="3">
        <v>960</v>
      </c>
      <c r="I136" s="8">
        <f>IF(H136="","",INDEX(Systems!F$4:F$985,MATCH($F136,Systems!D$4:D$985,0),1))</f>
        <v>1.6</v>
      </c>
      <c r="J136" s="9">
        <f>IF(H136="","",INDEX(Systems!E$4:E$985,MATCH($F136,Systems!D$4:D$985,0),1))</f>
        <v>10</v>
      </c>
      <c r="K136" s="9" t="s">
        <v>108</v>
      </c>
      <c r="L136" s="9">
        <v>1993</v>
      </c>
      <c r="M136" s="9">
        <v>3</v>
      </c>
      <c r="N136" s="8">
        <f t="shared" si="137"/>
        <v>1536</v>
      </c>
      <c r="O136" s="9">
        <f t="shared" si="138"/>
        <v>2019</v>
      </c>
      <c r="P136" s="2">
        <f t="shared" ref="P136:AI136" si="165">IF($B136="","",IF($O136=P$3,$N136*(1+(O$2*0.03)),IF(P$3=$O136+$J136,$N136*(1+(O$2*0.03)),IF(P$3=$O136+2*$J136,$N136*(1+(O$2*0.03)),IF(P$3=$O136+3*$J136,$N136*(1+(O$2*0.03)),IF(P$3=$O136+4*$J136,$N136*(1+(O$2*0.03)),IF(P$3=$O136+5*$J136,$N136*(1+(O$2*0.03)),"")))))))</f>
        <v>1536</v>
      </c>
      <c r="Q136" s="2" t="str">
        <f t="shared" si="165"/>
        <v/>
      </c>
      <c r="R136" s="2" t="str">
        <f t="shared" si="165"/>
        <v/>
      </c>
      <c r="S136" s="2" t="str">
        <f t="shared" si="165"/>
        <v/>
      </c>
      <c r="T136" s="2" t="str">
        <f t="shared" si="165"/>
        <v/>
      </c>
      <c r="U136" s="2" t="str">
        <f t="shared" si="165"/>
        <v/>
      </c>
      <c r="V136" s="2" t="str">
        <f t="shared" si="165"/>
        <v/>
      </c>
      <c r="W136" s="2" t="str">
        <f t="shared" si="165"/>
        <v/>
      </c>
      <c r="X136" s="2" t="str">
        <f t="shared" si="165"/>
        <v/>
      </c>
      <c r="Y136" s="2" t="str">
        <f t="shared" si="165"/>
        <v/>
      </c>
      <c r="Z136" s="2">
        <f t="shared" si="165"/>
        <v>1996.8000000000002</v>
      </c>
      <c r="AA136" s="2" t="str">
        <f t="shared" si="165"/>
        <v/>
      </c>
      <c r="AB136" s="2" t="str">
        <f t="shared" si="165"/>
        <v/>
      </c>
      <c r="AC136" s="2" t="str">
        <f t="shared" si="165"/>
        <v/>
      </c>
      <c r="AD136" s="2" t="str">
        <f t="shared" si="165"/>
        <v/>
      </c>
      <c r="AE136" s="2" t="str">
        <f t="shared" si="165"/>
        <v/>
      </c>
      <c r="AF136" s="2" t="str">
        <f t="shared" si="165"/>
        <v/>
      </c>
      <c r="AG136" s="2" t="str">
        <f t="shared" si="165"/>
        <v/>
      </c>
      <c r="AH136" s="2" t="str">
        <f t="shared" si="165"/>
        <v/>
      </c>
      <c r="AI136" s="2" t="str">
        <f t="shared" si="165"/>
        <v/>
      </c>
    </row>
    <row r="137" spans="2:35" ht="15" customHeight="1" x14ac:dyDescent="0.3">
      <c r="B137" t="s">
        <v>96</v>
      </c>
      <c r="C137" t="s">
        <v>273</v>
      </c>
      <c r="D137" t="s">
        <v>7</v>
      </c>
      <c r="E137" s="9" t="s">
        <v>315</v>
      </c>
      <c r="F137" t="s">
        <v>53</v>
      </c>
      <c r="G137" s="9"/>
      <c r="H137" s="3">
        <v>600</v>
      </c>
      <c r="I137" s="8">
        <f>IF(H137="","",INDEX(Systems!F$4:F$985,MATCH($F137,Systems!D$4:D$985,0),1))</f>
        <v>1.6</v>
      </c>
      <c r="J137" s="9">
        <f>IF(H137="","",INDEX(Systems!E$4:E$985,MATCH($F137,Systems!D$4:D$985,0),1))</f>
        <v>10</v>
      </c>
      <c r="K137" s="9" t="s">
        <v>108</v>
      </c>
      <c r="L137" s="9">
        <v>2000</v>
      </c>
      <c r="M137" s="9">
        <v>1</v>
      </c>
      <c r="N137" s="8">
        <f t="shared" si="137"/>
        <v>960</v>
      </c>
      <c r="O137" s="9">
        <f t="shared" si="138"/>
        <v>2019</v>
      </c>
      <c r="P137" s="2">
        <f t="shared" ref="P137:AI137" si="166">IF($B137="","",IF($O137=P$3,$N137*(1+(O$2*0.03)),IF(P$3=$O137+$J137,$N137*(1+(O$2*0.03)),IF(P$3=$O137+2*$J137,$N137*(1+(O$2*0.03)),IF(P$3=$O137+3*$J137,$N137*(1+(O$2*0.03)),IF(P$3=$O137+4*$J137,$N137*(1+(O$2*0.03)),IF(P$3=$O137+5*$J137,$N137*(1+(O$2*0.03)),"")))))))</f>
        <v>960</v>
      </c>
      <c r="Q137" s="2" t="str">
        <f t="shared" si="166"/>
        <v/>
      </c>
      <c r="R137" s="2" t="str">
        <f t="shared" si="166"/>
        <v/>
      </c>
      <c r="S137" s="2" t="str">
        <f t="shared" si="166"/>
        <v/>
      </c>
      <c r="T137" s="2" t="str">
        <f t="shared" si="166"/>
        <v/>
      </c>
      <c r="U137" s="2" t="str">
        <f t="shared" si="166"/>
        <v/>
      </c>
      <c r="V137" s="2" t="str">
        <f t="shared" si="166"/>
        <v/>
      </c>
      <c r="W137" s="2" t="str">
        <f t="shared" si="166"/>
        <v/>
      </c>
      <c r="X137" s="2" t="str">
        <f t="shared" si="166"/>
        <v/>
      </c>
      <c r="Y137" s="2" t="str">
        <f t="shared" si="166"/>
        <v/>
      </c>
      <c r="Z137" s="2">
        <f t="shared" si="166"/>
        <v>1248</v>
      </c>
      <c r="AA137" s="2" t="str">
        <f t="shared" si="166"/>
        <v/>
      </c>
      <c r="AB137" s="2" t="str">
        <f t="shared" si="166"/>
        <v/>
      </c>
      <c r="AC137" s="2" t="str">
        <f t="shared" si="166"/>
        <v/>
      </c>
      <c r="AD137" s="2" t="str">
        <f t="shared" si="166"/>
        <v/>
      </c>
      <c r="AE137" s="2" t="str">
        <f t="shared" si="166"/>
        <v/>
      </c>
      <c r="AF137" s="2" t="str">
        <f t="shared" si="166"/>
        <v/>
      </c>
      <c r="AG137" s="2" t="str">
        <f t="shared" si="166"/>
        <v/>
      </c>
      <c r="AH137" s="2" t="str">
        <f t="shared" si="166"/>
        <v/>
      </c>
      <c r="AI137" s="2" t="str">
        <f t="shared" si="166"/>
        <v/>
      </c>
    </row>
    <row r="138" spans="2:35" ht="15" customHeight="1" x14ac:dyDescent="0.3">
      <c r="B138" t="s">
        <v>96</v>
      </c>
      <c r="C138" t="s">
        <v>273</v>
      </c>
      <c r="D138" t="s">
        <v>7</v>
      </c>
      <c r="E138" s="9" t="s">
        <v>296</v>
      </c>
      <c r="F138" t="s">
        <v>54</v>
      </c>
      <c r="H138" s="3">
        <v>11395</v>
      </c>
      <c r="I138" s="8">
        <f>IF(H138="","",INDEX(Systems!F$4:F$985,MATCH($F138,Systems!D$4:D$985,0),1))</f>
        <v>1.5</v>
      </c>
      <c r="J138" s="9">
        <f>IF(H138="","",INDEX(Systems!E$4:E$985,MATCH($F138,Systems!D$4:D$985,0),1))</f>
        <v>10</v>
      </c>
      <c r="K138" s="9" t="s">
        <v>109</v>
      </c>
      <c r="L138" s="9">
        <v>2000</v>
      </c>
      <c r="M138" s="9">
        <v>2</v>
      </c>
      <c r="N138" s="8">
        <f t="shared" si="137"/>
        <v>17092.5</v>
      </c>
      <c r="O138" s="9">
        <f t="shared" si="138"/>
        <v>2019</v>
      </c>
      <c r="P138" s="2">
        <f t="shared" ref="P138:AI138" si="167">IF($B138="","",IF($O138=P$3,$N138*(1+(O$2*0.03)),IF(P$3=$O138+$J138,$N138*(1+(O$2*0.03)),IF(P$3=$O138+2*$J138,$N138*(1+(O$2*0.03)),IF(P$3=$O138+3*$J138,$N138*(1+(O$2*0.03)),IF(P$3=$O138+4*$J138,$N138*(1+(O$2*0.03)),IF(P$3=$O138+5*$J138,$N138*(1+(O$2*0.03)),"")))))))</f>
        <v>17092.5</v>
      </c>
      <c r="Q138" s="2" t="str">
        <f t="shared" si="167"/>
        <v/>
      </c>
      <c r="R138" s="2" t="str">
        <f t="shared" si="167"/>
        <v/>
      </c>
      <c r="S138" s="2" t="str">
        <f t="shared" si="167"/>
        <v/>
      </c>
      <c r="T138" s="2" t="str">
        <f t="shared" si="167"/>
        <v/>
      </c>
      <c r="U138" s="2" t="str">
        <f t="shared" si="167"/>
        <v/>
      </c>
      <c r="V138" s="2" t="str">
        <f t="shared" si="167"/>
        <v/>
      </c>
      <c r="W138" s="2" t="str">
        <f t="shared" si="167"/>
        <v/>
      </c>
      <c r="X138" s="2" t="str">
        <f t="shared" si="167"/>
        <v/>
      </c>
      <c r="Y138" s="2" t="str">
        <f t="shared" si="167"/>
        <v/>
      </c>
      <c r="Z138" s="2">
        <f t="shared" si="167"/>
        <v>22220.25</v>
      </c>
      <c r="AA138" s="2" t="str">
        <f t="shared" si="167"/>
        <v/>
      </c>
      <c r="AB138" s="2" t="str">
        <f t="shared" si="167"/>
        <v/>
      </c>
      <c r="AC138" s="2" t="str">
        <f t="shared" si="167"/>
        <v/>
      </c>
      <c r="AD138" s="2" t="str">
        <f t="shared" si="167"/>
        <v/>
      </c>
      <c r="AE138" s="2" t="str">
        <f t="shared" si="167"/>
        <v/>
      </c>
      <c r="AF138" s="2" t="str">
        <f t="shared" si="167"/>
        <v/>
      </c>
      <c r="AG138" s="2" t="str">
        <f t="shared" si="167"/>
        <v/>
      </c>
      <c r="AH138" s="2" t="str">
        <f t="shared" si="167"/>
        <v/>
      </c>
      <c r="AI138" s="2" t="str">
        <f t="shared" si="167"/>
        <v/>
      </c>
    </row>
    <row r="139" spans="2:35" ht="15" customHeight="1" x14ac:dyDescent="0.3">
      <c r="B139" t="s">
        <v>96</v>
      </c>
      <c r="C139" t="s">
        <v>273</v>
      </c>
      <c r="D139" t="s">
        <v>7</v>
      </c>
      <c r="E139" s="9" t="s">
        <v>297</v>
      </c>
      <c r="F139" t="s">
        <v>54</v>
      </c>
      <c r="G139" s="9"/>
      <c r="H139" s="3">
        <v>25359</v>
      </c>
      <c r="I139" s="8">
        <f>IF(H139="","",INDEX(Systems!F$4:F$985,MATCH($F139,Systems!D$4:D$985,0),1))</f>
        <v>1.5</v>
      </c>
      <c r="J139" s="9">
        <f>IF(H139="","",INDEX(Systems!E$4:E$985,MATCH($F139,Systems!D$4:D$985,0),1))</f>
        <v>10</v>
      </c>
      <c r="K139" s="9" t="s">
        <v>109</v>
      </c>
      <c r="L139" s="9">
        <v>2000</v>
      </c>
      <c r="M139" s="9">
        <v>1</v>
      </c>
      <c r="N139" s="8">
        <f t="shared" si="137"/>
        <v>38038.5</v>
      </c>
      <c r="O139" s="9">
        <f t="shared" si="138"/>
        <v>2019</v>
      </c>
      <c r="P139" s="2">
        <f t="shared" ref="P139:AI139" si="168">IF($B139="","",IF($O139=P$3,$N139*(1+(O$2*0.03)),IF(P$3=$O139+$J139,$N139*(1+(O$2*0.03)),IF(P$3=$O139+2*$J139,$N139*(1+(O$2*0.03)),IF(P$3=$O139+3*$J139,$N139*(1+(O$2*0.03)),IF(P$3=$O139+4*$J139,$N139*(1+(O$2*0.03)),IF(P$3=$O139+5*$J139,$N139*(1+(O$2*0.03)),"")))))))</f>
        <v>38038.5</v>
      </c>
      <c r="Q139" s="2" t="str">
        <f t="shared" si="168"/>
        <v/>
      </c>
      <c r="R139" s="2" t="str">
        <f t="shared" si="168"/>
        <v/>
      </c>
      <c r="S139" s="2" t="str">
        <f t="shared" si="168"/>
        <v/>
      </c>
      <c r="T139" s="2" t="str">
        <f t="shared" si="168"/>
        <v/>
      </c>
      <c r="U139" s="2" t="str">
        <f t="shared" si="168"/>
        <v/>
      </c>
      <c r="V139" s="2" t="str">
        <f t="shared" si="168"/>
        <v/>
      </c>
      <c r="W139" s="2" t="str">
        <f t="shared" si="168"/>
        <v/>
      </c>
      <c r="X139" s="2" t="str">
        <f t="shared" si="168"/>
        <v/>
      </c>
      <c r="Y139" s="2" t="str">
        <f t="shared" si="168"/>
        <v/>
      </c>
      <c r="Z139" s="2">
        <f t="shared" si="168"/>
        <v>49450.05</v>
      </c>
      <c r="AA139" s="2" t="str">
        <f t="shared" si="168"/>
        <v/>
      </c>
      <c r="AB139" s="2" t="str">
        <f t="shared" si="168"/>
        <v/>
      </c>
      <c r="AC139" s="2" t="str">
        <f t="shared" si="168"/>
        <v/>
      </c>
      <c r="AD139" s="2" t="str">
        <f t="shared" si="168"/>
        <v/>
      </c>
      <c r="AE139" s="2" t="str">
        <f t="shared" si="168"/>
        <v/>
      </c>
      <c r="AF139" s="2" t="str">
        <f t="shared" si="168"/>
        <v/>
      </c>
      <c r="AG139" s="2" t="str">
        <f t="shared" si="168"/>
        <v/>
      </c>
      <c r="AH139" s="2" t="str">
        <f t="shared" si="168"/>
        <v/>
      </c>
      <c r="AI139" s="2" t="str">
        <f t="shared" si="168"/>
        <v/>
      </c>
    </row>
    <row r="140" spans="2:35" ht="15" customHeight="1" x14ac:dyDescent="0.3">
      <c r="B140" t="s">
        <v>96</v>
      </c>
      <c r="C140" t="s">
        <v>273</v>
      </c>
      <c r="D140" t="s">
        <v>7</v>
      </c>
      <c r="E140" s="9" t="s">
        <v>298</v>
      </c>
      <c r="F140" t="s">
        <v>54</v>
      </c>
      <c r="H140" s="3">
        <v>24579</v>
      </c>
      <c r="I140" s="8">
        <f>IF(H140="","",INDEX(Systems!F$4:F$985,MATCH($F140,Systems!D$4:D$985,0),1))</f>
        <v>1.5</v>
      </c>
      <c r="J140" s="9">
        <f>IF(H140="","",INDEX(Systems!E$4:E$985,MATCH($F140,Systems!D$4:D$985,0),1))</f>
        <v>10</v>
      </c>
      <c r="K140" s="9" t="s">
        <v>109</v>
      </c>
      <c r="L140" s="9">
        <v>2000</v>
      </c>
      <c r="M140" s="9">
        <v>1</v>
      </c>
      <c r="N140" s="8">
        <f t="shared" si="137"/>
        <v>36868.5</v>
      </c>
      <c r="O140" s="9">
        <f t="shared" si="138"/>
        <v>2019</v>
      </c>
      <c r="P140" s="2">
        <f t="shared" ref="P140:AI140" si="169">IF($B140="","",IF($O140=P$3,$N140*(1+(O$2*0.03)),IF(P$3=$O140+$J140,$N140*(1+(O$2*0.03)),IF(P$3=$O140+2*$J140,$N140*(1+(O$2*0.03)),IF(P$3=$O140+3*$J140,$N140*(1+(O$2*0.03)),IF(P$3=$O140+4*$J140,$N140*(1+(O$2*0.03)),IF(P$3=$O140+5*$J140,$N140*(1+(O$2*0.03)),"")))))))</f>
        <v>36868.5</v>
      </c>
      <c r="Q140" s="2" t="str">
        <f t="shared" si="169"/>
        <v/>
      </c>
      <c r="R140" s="2" t="str">
        <f t="shared" si="169"/>
        <v/>
      </c>
      <c r="S140" s="2" t="str">
        <f t="shared" si="169"/>
        <v/>
      </c>
      <c r="T140" s="2" t="str">
        <f t="shared" si="169"/>
        <v/>
      </c>
      <c r="U140" s="2" t="str">
        <f t="shared" si="169"/>
        <v/>
      </c>
      <c r="V140" s="2" t="str">
        <f t="shared" si="169"/>
        <v/>
      </c>
      <c r="W140" s="2" t="str">
        <f t="shared" si="169"/>
        <v/>
      </c>
      <c r="X140" s="2" t="str">
        <f t="shared" si="169"/>
        <v/>
      </c>
      <c r="Y140" s="2" t="str">
        <f t="shared" si="169"/>
        <v/>
      </c>
      <c r="Z140" s="2">
        <f t="shared" si="169"/>
        <v>47929.05</v>
      </c>
      <c r="AA140" s="2" t="str">
        <f t="shared" si="169"/>
        <v/>
      </c>
      <c r="AB140" s="2" t="str">
        <f t="shared" si="169"/>
        <v/>
      </c>
      <c r="AC140" s="2" t="str">
        <f t="shared" si="169"/>
        <v/>
      </c>
      <c r="AD140" s="2" t="str">
        <f t="shared" si="169"/>
        <v/>
      </c>
      <c r="AE140" s="2" t="str">
        <f t="shared" si="169"/>
        <v/>
      </c>
      <c r="AF140" s="2" t="str">
        <f t="shared" si="169"/>
        <v/>
      </c>
      <c r="AG140" s="2" t="str">
        <f t="shared" si="169"/>
        <v/>
      </c>
      <c r="AH140" s="2" t="str">
        <f t="shared" si="169"/>
        <v/>
      </c>
      <c r="AI140" s="2" t="str">
        <f t="shared" si="169"/>
        <v/>
      </c>
    </row>
    <row r="141" spans="2:35" ht="15" customHeight="1" x14ac:dyDescent="0.3">
      <c r="B141" t="s">
        <v>96</v>
      </c>
      <c r="C141" t="s">
        <v>273</v>
      </c>
      <c r="D141" t="s">
        <v>7</v>
      </c>
      <c r="E141" s="9" t="s">
        <v>314</v>
      </c>
      <c r="F141" t="s">
        <v>54</v>
      </c>
      <c r="G141" s="9"/>
      <c r="H141" s="3">
        <v>2652</v>
      </c>
      <c r="I141" s="8">
        <f>IF(H141="","",INDEX(Systems!F$4:F$985,MATCH($F141,Systems!D$4:D$985,0),1))</f>
        <v>1.5</v>
      </c>
      <c r="J141" s="9">
        <f>IF(H141="","",INDEX(Systems!E$4:E$985,MATCH($F141,Systems!D$4:D$985,0),1))</f>
        <v>10</v>
      </c>
      <c r="K141" s="9" t="s">
        <v>109</v>
      </c>
      <c r="L141" s="9">
        <v>2000</v>
      </c>
      <c r="M141" s="9">
        <v>1</v>
      </c>
      <c r="N141" s="8">
        <f t="shared" si="137"/>
        <v>3978</v>
      </c>
      <c r="O141" s="9">
        <f t="shared" si="138"/>
        <v>2019</v>
      </c>
      <c r="P141" s="2">
        <f t="shared" ref="P141:AI141" si="170">IF($B141="","",IF($O141=P$3,$N141*(1+(O$2*0.03)),IF(P$3=$O141+$J141,$N141*(1+(O$2*0.03)),IF(P$3=$O141+2*$J141,$N141*(1+(O$2*0.03)),IF(P$3=$O141+3*$J141,$N141*(1+(O$2*0.03)),IF(P$3=$O141+4*$J141,$N141*(1+(O$2*0.03)),IF(P$3=$O141+5*$J141,$N141*(1+(O$2*0.03)),"")))))))</f>
        <v>3978</v>
      </c>
      <c r="Q141" s="2" t="str">
        <f t="shared" si="170"/>
        <v/>
      </c>
      <c r="R141" s="2" t="str">
        <f t="shared" si="170"/>
        <v/>
      </c>
      <c r="S141" s="2" t="str">
        <f t="shared" si="170"/>
        <v/>
      </c>
      <c r="T141" s="2" t="str">
        <f t="shared" si="170"/>
        <v/>
      </c>
      <c r="U141" s="2" t="str">
        <f t="shared" si="170"/>
        <v/>
      </c>
      <c r="V141" s="2" t="str">
        <f t="shared" si="170"/>
        <v/>
      </c>
      <c r="W141" s="2" t="str">
        <f t="shared" si="170"/>
        <v/>
      </c>
      <c r="X141" s="2" t="str">
        <f t="shared" si="170"/>
        <v/>
      </c>
      <c r="Y141" s="2" t="str">
        <f t="shared" si="170"/>
        <v/>
      </c>
      <c r="Z141" s="2">
        <f t="shared" si="170"/>
        <v>5171.4000000000005</v>
      </c>
      <c r="AA141" s="2" t="str">
        <f t="shared" si="170"/>
        <v/>
      </c>
      <c r="AB141" s="2" t="str">
        <f t="shared" si="170"/>
        <v/>
      </c>
      <c r="AC141" s="2" t="str">
        <f t="shared" si="170"/>
        <v/>
      </c>
      <c r="AD141" s="2" t="str">
        <f t="shared" si="170"/>
        <v/>
      </c>
      <c r="AE141" s="2" t="str">
        <f t="shared" si="170"/>
        <v/>
      </c>
      <c r="AF141" s="2" t="str">
        <f t="shared" si="170"/>
        <v/>
      </c>
      <c r="AG141" s="2" t="str">
        <f t="shared" si="170"/>
        <v/>
      </c>
      <c r="AH141" s="2" t="str">
        <f t="shared" si="170"/>
        <v/>
      </c>
      <c r="AI141" s="2" t="str">
        <f t="shared" si="170"/>
        <v/>
      </c>
    </row>
    <row r="142" spans="2:35" ht="15" customHeight="1" x14ac:dyDescent="0.3">
      <c r="B142" t="s">
        <v>96</v>
      </c>
      <c r="C142" t="s">
        <v>273</v>
      </c>
      <c r="D142" t="s">
        <v>7</v>
      </c>
      <c r="E142" s="9" t="s">
        <v>308</v>
      </c>
      <c r="F142" t="s">
        <v>54</v>
      </c>
      <c r="G142" s="9"/>
      <c r="H142" s="3">
        <v>1518</v>
      </c>
      <c r="I142" s="8">
        <f>IF(H142="","",INDEX(Systems!F$4:F$985,MATCH($F142,Systems!D$4:D$985,0),1))</f>
        <v>1.5</v>
      </c>
      <c r="J142" s="9">
        <f>IF(H142="","",INDEX(Systems!E$4:E$985,MATCH($F142,Systems!D$4:D$985,0),1))</f>
        <v>10</v>
      </c>
      <c r="K142" s="9" t="s">
        <v>108</v>
      </c>
      <c r="L142" s="9">
        <v>1991</v>
      </c>
      <c r="M142" s="9">
        <v>2</v>
      </c>
      <c r="N142" s="8">
        <f t="shared" si="137"/>
        <v>2277</v>
      </c>
      <c r="O142" s="9">
        <f t="shared" si="138"/>
        <v>2019</v>
      </c>
      <c r="P142" s="2">
        <f t="shared" ref="P142:AI142" si="171">IF($B142="","",IF($O142=P$3,$N142*(1+(O$2*0.03)),IF(P$3=$O142+$J142,$N142*(1+(O$2*0.03)),IF(P$3=$O142+2*$J142,$N142*(1+(O$2*0.03)),IF(P$3=$O142+3*$J142,$N142*(1+(O$2*0.03)),IF(P$3=$O142+4*$J142,$N142*(1+(O$2*0.03)),IF(P$3=$O142+5*$J142,$N142*(1+(O$2*0.03)),"")))))))</f>
        <v>2277</v>
      </c>
      <c r="Q142" s="2" t="str">
        <f t="shared" si="171"/>
        <v/>
      </c>
      <c r="R142" s="2" t="str">
        <f t="shared" si="171"/>
        <v/>
      </c>
      <c r="S142" s="2" t="str">
        <f t="shared" si="171"/>
        <v/>
      </c>
      <c r="T142" s="2" t="str">
        <f t="shared" si="171"/>
        <v/>
      </c>
      <c r="U142" s="2" t="str">
        <f t="shared" si="171"/>
        <v/>
      </c>
      <c r="V142" s="2" t="str">
        <f t="shared" si="171"/>
        <v/>
      </c>
      <c r="W142" s="2" t="str">
        <f t="shared" si="171"/>
        <v/>
      </c>
      <c r="X142" s="2" t="str">
        <f t="shared" si="171"/>
        <v/>
      </c>
      <c r="Y142" s="2" t="str">
        <f t="shared" si="171"/>
        <v/>
      </c>
      <c r="Z142" s="2">
        <f t="shared" si="171"/>
        <v>2960.1</v>
      </c>
      <c r="AA142" s="2" t="str">
        <f t="shared" si="171"/>
        <v/>
      </c>
      <c r="AB142" s="2" t="str">
        <f t="shared" si="171"/>
        <v/>
      </c>
      <c r="AC142" s="2" t="str">
        <f t="shared" si="171"/>
        <v/>
      </c>
      <c r="AD142" s="2" t="str">
        <f t="shared" si="171"/>
        <v/>
      </c>
      <c r="AE142" s="2" t="str">
        <f t="shared" si="171"/>
        <v/>
      </c>
      <c r="AF142" s="2" t="str">
        <f t="shared" si="171"/>
        <v/>
      </c>
      <c r="AG142" s="2" t="str">
        <f t="shared" si="171"/>
        <v/>
      </c>
      <c r="AH142" s="2" t="str">
        <f t="shared" si="171"/>
        <v/>
      </c>
      <c r="AI142" s="2" t="str">
        <f t="shared" si="171"/>
        <v/>
      </c>
    </row>
    <row r="143" spans="2:35" ht="15" customHeight="1" x14ac:dyDescent="0.3">
      <c r="B143" t="s">
        <v>96</v>
      </c>
      <c r="C143" t="s">
        <v>273</v>
      </c>
      <c r="D143" t="s">
        <v>7</v>
      </c>
      <c r="E143" s="9" t="s">
        <v>299</v>
      </c>
      <c r="F143" t="s">
        <v>54</v>
      </c>
      <c r="G143" s="9"/>
      <c r="H143" s="3">
        <v>2095</v>
      </c>
      <c r="I143" s="8">
        <f>IF(H143="","",INDEX(Systems!F$4:F$985,MATCH($F143,Systems!D$4:D$985,0),1))</f>
        <v>1.5</v>
      </c>
      <c r="J143" s="9">
        <f>IF(H143="","",INDEX(Systems!E$4:E$985,MATCH($F143,Systems!D$4:D$985,0),1))</f>
        <v>10</v>
      </c>
      <c r="K143" s="9" t="s">
        <v>108</v>
      </c>
      <c r="L143" s="9">
        <v>2001</v>
      </c>
      <c r="M143" s="9">
        <v>2</v>
      </c>
      <c r="N143" s="8">
        <f t="shared" si="137"/>
        <v>3142.5</v>
      </c>
      <c r="O143" s="9">
        <f t="shared" si="138"/>
        <v>2019</v>
      </c>
      <c r="P143" s="2">
        <f t="shared" ref="P143:AI143" si="172">IF($B143="","",IF($O143=P$3,$N143*(1+(O$2*0.03)),IF(P$3=$O143+$J143,$N143*(1+(O$2*0.03)),IF(P$3=$O143+2*$J143,$N143*(1+(O$2*0.03)),IF(P$3=$O143+3*$J143,$N143*(1+(O$2*0.03)),IF(P$3=$O143+4*$J143,$N143*(1+(O$2*0.03)),IF(P$3=$O143+5*$J143,$N143*(1+(O$2*0.03)),"")))))))</f>
        <v>3142.5</v>
      </c>
      <c r="Q143" s="2" t="str">
        <f t="shared" si="172"/>
        <v/>
      </c>
      <c r="R143" s="2" t="str">
        <f t="shared" si="172"/>
        <v/>
      </c>
      <c r="S143" s="2" t="str">
        <f t="shared" si="172"/>
        <v/>
      </c>
      <c r="T143" s="2" t="str">
        <f t="shared" si="172"/>
        <v/>
      </c>
      <c r="U143" s="2" t="str">
        <f t="shared" si="172"/>
        <v/>
      </c>
      <c r="V143" s="2" t="str">
        <f t="shared" si="172"/>
        <v/>
      </c>
      <c r="W143" s="2" t="str">
        <f t="shared" si="172"/>
        <v/>
      </c>
      <c r="X143" s="2" t="str">
        <f t="shared" si="172"/>
        <v/>
      </c>
      <c r="Y143" s="2" t="str">
        <f t="shared" si="172"/>
        <v/>
      </c>
      <c r="Z143" s="2">
        <f t="shared" si="172"/>
        <v>4085.25</v>
      </c>
      <c r="AA143" s="2" t="str">
        <f t="shared" si="172"/>
        <v/>
      </c>
      <c r="AB143" s="2" t="str">
        <f t="shared" si="172"/>
        <v/>
      </c>
      <c r="AC143" s="2" t="str">
        <f t="shared" si="172"/>
        <v/>
      </c>
      <c r="AD143" s="2" t="str">
        <f t="shared" si="172"/>
        <v/>
      </c>
      <c r="AE143" s="2" t="str">
        <f t="shared" si="172"/>
        <v/>
      </c>
      <c r="AF143" s="2" t="str">
        <f t="shared" si="172"/>
        <v/>
      </c>
      <c r="AG143" s="2" t="str">
        <f t="shared" si="172"/>
        <v/>
      </c>
      <c r="AH143" s="2" t="str">
        <f t="shared" si="172"/>
        <v/>
      </c>
      <c r="AI143" s="2" t="str">
        <f t="shared" si="172"/>
        <v/>
      </c>
    </row>
    <row r="144" spans="2:35" ht="15" customHeight="1" x14ac:dyDescent="0.3">
      <c r="B144" t="s">
        <v>96</v>
      </c>
      <c r="C144" t="s">
        <v>273</v>
      </c>
      <c r="D144" t="s">
        <v>7</v>
      </c>
      <c r="E144" s="9" t="s">
        <v>300</v>
      </c>
      <c r="F144" t="s">
        <v>54</v>
      </c>
      <c r="H144" s="3">
        <v>960</v>
      </c>
      <c r="I144" s="8">
        <f>IF(H144="","",INDEX(Systems!F$4:F$985,MATCH($F144,Systems!D$4:D$985,0),1))</f>
        <v>1.5</v>
      </c>
      <c r="J144" s="9">
        <f>IF(H144="","",INDEX(Systems!E$4:E$985,MATCH($F144,Systems!D$4:D$985,0),1))</f>
        <v>10</v>
      </c>
      <c r="K144" s="9" t="s">
        <v>108</v>
      </c>
      <c r="L144" s="9">
        <v>1988</v>
      </c>
      <c r="M144" s="9">
        <v>2</v>
      </c>
      <c r="N144" s="8">
        <f t="shared" si="137"/>
        <v>1440</v>
      </c>
      <c r="O144" s="9">
        <f t="shared" si="138"/>
        <v>2019</v>
      </c>
      <c r="P144" s="2">
        <f t="shared" ref="P144:AI144" si="173">IF($B144="","",IF($O144=P$3,$N144*(1+(O$2*0.03)),IF(P$3=$O144+$J144,$N144*(1+(O$2*0.03)),IF(P$3=$O144+2*$J144,$N144*(1+(O$2*0.03)),IF(P$3=$O144+3*$J144,$N144*(1+(O$2*0.03)),IF(P$3=$O144+4*$J144,$N144*(1+(O$2*0.03)),IF(P$3=$O144+5*$J144,$N144*(1+(O$2*0.03)),"")))))))</f>
        <v>1440</v>
      </c>
      <c r="Q144" s="2" t="str">
        <f t="shared" si="173"/>
        <v/>
      </c>
      <c r="R144" s="2" t="str">
        <f t="shared" si="173"/>
        <v/>
      </c>
      <c r="S144" s="2" t="str">
        <f t="shared" si="173"/>
        <v/>
      </c>
      <c r="T144" s="2" t="str">
        <f t="shared" si="173"/>
        <v/>
      </c>
      <c r="U144" s="2" t="str">
        <f t="shared" si="173"/>
        <v/>
      </c>
      <c r="V144" s="2" t="str">
        <f t="shared" si="173"/>
        <v/>
      </c>
      <c r="W144" s="2" t="str">
        <f t="shared" si="173"/>
        <v/>
      </c>
      <c r="X144" s="2" t="str">
        <f t="shared" si="173"/>
        <v/>
      </c>
      <c r="Y144" s="2" t="str">
        <f t="shared" si="173"/>
        <v/>
      </c>
      <c r="Z144" s="2">
        <f t="shared" si="173"/>
        <v>1872</v>
      </c>
      <c r="AA144" s="2" t="str">
        <f t="shared" si="173"/>
        <v/>
      </c>
      <c r="AB144" s="2" t="str">
        <f t="shared" si="173"/>
        <v/>
      </c>
      <c r="AC144" s="2" t="str">
        <f t="shared" si="173"/>
        <v/>
      </c>
      <c r="AD144" s="2" t="str">
        <f t="shared" si="173"/>
        <v/>
      </c>
      <c r="AE144" s="2" t="str">
        <f t="shared" si="173"/>
        <v/>
      </c>
      <c r="AF144" s="2" t="str">
        <f t="shared" si="173"/>
        <v/>
      </c>
      <c r="AG144" s="2" t="str">
        <f t="shared" si="173"/>
        <v/>
      </c>
      <c r="AH144" s="2" t="str">
        <f t="shared" si="173"/>
        <v/>
      </c>
      <c r="AI144" s="2" t="str">
        <f t="shared" si="173"/>
        <v/>
      </c>
    </row>
    <row r="145" spans="2:35" ht="15" customHeight="1" x14ac:dyDescent="0.3">
      <c r="B145" t="s">
        <v>96</v>
      </c>
      <c r="C145" t="s">
        <v>273</v>
      </c>
      <c r="D145" t="s">
        <v>7</v>
      </c>
      <c r="E145" s="9" t="s">
        <v>301</v>
      </c>
      <c r="F145" t="s">
        <v>54</v>
      </c>
      <c r="G145" s="9"/>
      <c r="H145" s="3">
        <v>960</v>
      </c>
      <c r="I145" s="8">
        <f>IF(H145="","",INDEX(Systems!F$4:F$985,MATCH($F145,Systems!D$4:D$985,0),1))</f>
        <v>1.5</v>
      </c>
      <c r="J145" s="9">
        <f>IF(H145="","",INDEX(Systems!E$4:E$985,MATCH($F145,Systems!D$4:D$985,0),1))</f>
        <v>10</v>
      </c>
      <c r="K145" s="9" t="s">
        <v>108</v>
      </c>
      <c r="L145" s="9">
        <v>1995</v>
      </c>
      <c r="M145" s="9">
        <v>1</v>
      </c>
      <c r="N145" s="8">
        <f t="shared" si="137"/>
        <v>1440</v>
      </c>
      <c r="O145" s="9">
        <f t="shared" si="138"/>
        <v>2019</v>
      </c>
      <c r="P145" s="2">
        <f t="shared" ref="P145:AI145" si="174">IF($B145="","",IF($O145=P$3,$N145*(1+(O$2*0.03)),IF(P$3=$O145+$J145,$N145*(1+(O$2*0.03)),IF(P$3=$O145+2*$J145,$N145*(1+(O$2*0.03)),IF(P$3=$O145+3*$J145,$N145*(1+(O$2*0.03)),IF(P$3=$O145+4*$J145,$N145*(1+(O$2*0.03)),IF(P$3=$O145+5*$J145,$N145*(1+(O$2*0.03)),"")))))))</f>
        <v>1440</v>
      </c>
      <c r="Q145" s="2" t="str">
        <f t="shared" si="174"/>
        <v/>
      </c>
      <c r="R145" s="2" t="str">
        <f t="shared" si="174"/>
        <v/>
      </c>
      <c r="S145" s="2" t="str">
        <f t="shared" si="174"/>
        <v/>
      </c>
      <c r="T145" s="2" t="str">
        <f t="shared" si="174"/>
        <v/>
      </c>
      <c r="U145" s="2" t="str">
        <f t="shared" si="174"/>
        <v/>
      </c>
      <c r="V145" s="2" t="str">
        <f t="shared" si="174"/>
        <v/>
      </c>
      <c r="W145" s="2" t="str">
        <f t="shared" si="174"/>
        <v/>
      </c>
      <c r="X145" s="2" t="str">
        <f t="shared" si="174"/>
        <v/>
      </c>
      <c r="Y145" s="2" t="str">
        <f t="shared" si="174"/>
        <v/>
      </c>
      <c r="Z145" s="2">
        <f t="shared" si="174"/>
        <v>1872</v>
      </c>
      <c r="AA145" s="2" t="str">
        <f t="shared" si="174"/>
        <v/>
      </c>
      <c r="AB145" s="2" t="str">
        <f t="shared" si="174"/>
        <v/>
      </c>
      <c r="AC145" s="2" t="str">
        <f t="shared" si="174"/>
        <v/>
      </c>
      <c r="AD145" s="2" t="str">
        <f t="shared" si="174"/>
        <v/>
      </c>
      <c r="AE145" s="2" t="str">
        <f t="shared" si="174"/>
        <v/>
      </c>
      <c r="AF145" s="2" t="str">
        <f t="shared" si="174"/>
        <v/>
      </c>
      <c r="AG145" s="2" t="str">
        <f t="shared" si="174"/>
        <v/>
      </c>
      <c r="AH145" s="2" t="str">
        <f t="shared" si="174"/>
        <v/>
      </c>
      <c r="AI145" s="2" t="str">
        <f t="shared" si="174"/>
        <v/>
      </c>
    </row>
    <row r="146" spans="2:35" ht="15" customHeight="1" x14ac:dyDescent="0.3">
      <c r="B146" t="s">
        <v>96</v>
      </c>
      <c r="C146" t="s">
        <v>273</v>
      </c>
      <c r="D146" t="s">
        <v>7</v>
      </c>
      <c r="E146" s="9" t="s">
        <v>302</v>
      </c>
      <c r="F146" t="s">
        <v>54</v>
      </c>
      <c r="H146" s="3">
        <v>960</v>
      </c>
      <c r="I146" s="8">
        <f>IF(H146="","",INDEX(Systems!F$4:F$985,MATCH($F146,Systems!D$4:D$985,0),1))</f>
        <v>1.5</v>
      </c>
      <c r="J146" s="9">
        <f>IF(H146="","",INDEX(Systems!E$4:E$985,MATCH($F146,Systems!D$4:D$985,0),1))</f>
        <v>10</v>
      </c>
      <c r="K146" s="9" t="s">
        <v>108</v>
      </c>
      <c r="L146" s="9">
        <v>1988</v>
      </c>
      <c r="M146" s="9">
        <v>2</v>
      </c>
      <c r="N146" s="8">
        <f t="shared" si="137"/>
        <v>1440</v>
      </c>
      <c r="O146" s="9">
        <f t="shared" si="138"/>
        <v>2019</v>
      </c>
      <c r="P146" s="2">
        <f t="shared" ref="P146:AI146" si="175">IF($B146="","",IF($O146=P$3,$N146*(1+(O$2*0.03)),IF(P$3=$O146+$J146,$N146*(1+(O$2*0.03)),IF(P$3=$O146+2*$J146,$N146*(1+(O$2*0.03)),IF(P$3=$O146+3*$J146,$N146*(1+(O$2*0.03)),IF(P$3=$O146+4*$J146,$N146*(1+(O$2*0.03)),IF(P$3=$O146+5*$J146,$N146*(1+(O$2*0.03)),"")))))))</f>
        <v>1440</v>
      </c>
      <c r="Q146" s="2" t="str">
        <f t="shared" si="175"/>
        <v/>
      </c>
      <c r="R146" s="2" t="str">
        <f t="shared" si="175"/>
        <v/>
      </c>
      <c r="S146" s="2" t="str">
        <f t="shared" si="175"/>
        <v/>
      </c>
      <c r="T146" s="2" t="str">
        <f t="shared" si="175"/>
        <v/>
      </c>
      <c r="U146" s="2" t="str">
        <f t="shared" si="175"/>
        <v/>
      </c>
      <c r="V146" s="2" t="str">
        <f t="shared" si="175"/>
        <v/>
      </c>
      <c r="W146" s="2" t="str">
        <f t="shared" si="175"/>
        <v/>
      </c>
      <c r="X146" s="2" t="str">
        <f t="shared" si="175"/>
        <v/>
      </c>
      <c r="Y146" s="2" t="str">
        <f t="shared" si="175"/>
        <v/>
      </c>
      <c r="Z146" s="2">
        <f t="shared" si="175"/>
        <v>1872</v>
      </c>
      <c r="AA146" s="2" t="str">
        <f t="shared" si="175"/>
        <v/>
      </c>
      <c r="AB146" s="2" t="str">
        <f t="shared" si="175"/>
        <v/>
      </c>
      <c r="AC146" s="2" t="str">
        <f t="shared" si="175"/>
        <v/>
      </c>
      <c r="AD146" s="2" t="str">
        <f t="shared" si="175"/>
        <v/>
      </c>
      <c r="AE146" s="2" t="str">
        <f t="shared" si="175"/>
        <v/>
      </c>
      <c r="AF146" s="2" t="str">
        <f t="shared" si="175"/>
        <v/>
      </c>
      <c r="AG146" s="2" t="str">
        <f t="shared" si="175"/>
        <v/>
      </c>
      <c r="AH146" s="2" t="str">
        <f t="shared" si="175"/>
        <v/>
      </c>
      <c r="AI146" s="2" t="str">
        <f t="shared" si="175"/>
        <v/>
      </c>
    </row>
    <row r="147" spans="2:35" ht="15" customHeight="1" x14ac:dyDescent="0.3">
      <c r="B147" t="s">
        <v>96</v>
      </c>
      <c r="C147" t="s">
        <v>273</v>
      </c>
      <c r="D147" t="s">
        <v>7</v>
      </c>
      <c r="E147" s="9" t="s">
        <v>303</v>
      </c>
      <c r="F147" t="s">
        <v>54</v>
      </c>
      <c r="G147" s="9"/>
      <c r="H147" s="3">
        <v>960</v>
      </c>
      <c r="I147" s="8">
        <f>IF(H147="","",INDEX(Systems!F$4:F$985,MATCH($F147,Systems!D$4:D$985,0),1))</f>
        <v>1.5</v>
      </c>
      <c r="J147" s="9">
        <f>IF(H147="","",INDEX(Systems!E$4:E$985,MATCH($F147,Systems!D$4:D$985,0),1))</f>
        <v>10</v>
      </c>
      <c r="K147" s="9" t="s">
        <v>108</v>
      </c>
      <c r="L147" s="9">
        <v>2001</v>
      </c>
      <c r="M147" s="9">
        <v>2</v>
      </c>
      <c r="N147" s="8">
        <f t="shared" si="137"/>
        <v>1440</v>
      </c>
      <c r="O147" s="9">
        <f t="shared" si="138"/>
        <v>2019</v>
      </c>
      <c r="P147" s="2">
        <f t="shared" ref="P147:AI147" si="176">IF($B147="","",IF($O147=P$3,$N147*(1+(O$2*0.03)),IF(P$3=$O147+$J147,$N147*(1+(O$2*0.03)),IF(P$3=$O147+2*$J147,$N147*(1+(O$2*0.03)),IF(P$3=$O147+3*$J147,$N147*(1+(O$2*0.03)),IF(P$3=$O147+4*$J147,$N147*(1+(O$2*0.03)),IF(P$3=$O147+5*$J147,$N147*(1+(O$2*0.03)),"")))))))</f>
        <v>1440</v>
      </c>
      <c r="Q147" s="2" t="str">
        <f t="shared" si="176"/>
        <v/>
      </c>
      <c r="R147" s="2" t="str">
        <f t="shared" si="176"/>
        <v/>
      </c>
      <c r="S147" s="2" t="str">
        <f t="shared" si="176"/>
        <v/>
      </c>
      <c r="T147" s="2" t="str">
        <f t="shared" si="176"/>
        <v/>
      </c>
      <c r="U147" s="2" t="str">
        <f t="shared" si="176"/>
        <v/>
      </c>
      <c r="V147" s="2" t="str">
        <f t="shared" si="176"/>
        <v/>
      </c>
      <c r="W147" s="2" t="str">
        <f t="shared" si="176"/>
        <v/>
      </c>
      <c r="X147" s="2" t="str">
        <f t="shared" si="176"/>
        <v/>
      </c>
      <c r="Y147" s="2" t="str">
        <f t="shared" si="176"/>
        <v/>
      </c>
      <c r="Z147" s="2">
        <f t="shared" si="176"/>
        <v>1872</v>
      </c>
      <c r="AA147" s="2" t="str">
        <f t="shared" si="176"/>
        <v/>
      </c>
      <c r="AB147" s="2" t="str">
        <f t="shared" si="176"/>
        <v/>
      </c>
      <c r="AC147" s="2" t="str">
        <f t="shared" si="176"/>
        <v/>
      </c>
      <c r="AD147" s="2" t="str">
        <f t="shared" si="176"/>
        <v/>
      </c>
      <c r="AE147" s="2" t="str">
        <f t="shared" si="176"/>
        <v/>
      </c>
      <c r="AF147" s="2" t="str">
        <f t="shared" si="176"/>
        <v/>
      </c>
      <c r="AG147" s="2" t="str">
        <f t="shared" si="176"/>
        <v/>
      </c>
      <c r="AH147" s="2" t="str">
        <f t="shared" si="176"/>
        <v/>
      </c>
      <c r="AI147" s="2" t="str">
        <f t="shared" si="176"/>
        <v/>
      </c>
    </row>
    <row r="148" spans="2:35" ht="15" customHeight="1" x14ac:dyDescent="0.3">
      <c r="B148" t="s">
        <v>96</v>
      </c>
      <c r="C148" t="s">
        <v>273</v>
      </c>
      <c r="D148" t="s">
        <v>7</v>
      </c>
      <c r="E148" s="9" t="s">
        <v>304</v>
      </c>
      <c r="F148" t="s">
        <v>54</v>
      </c>
      <c r="G148" s="9"/>
      <c r="H148" s="3">
        <v>960</v>
      </c>
      <c r="I148" s="8">
        <f>IF(H148="","",INDEX(Systems!F$4:F$985,MATCH($F148,Systems!D$4:D$985,0),1))</f>
        <v>1.5</v>
      </c>
      <c r="J148" s="9">
        <f>IF(H148="","",INDEX(Systems!E$4:E$985,MATCH($F148,Systems!D$4:D$985,0),1))</f>
        <v>10</v>
      </c>
      <c r="K148" s="9" t="s">
        <v>108</v>
      </c>
      <c r="L148" s="9">
        <v>1993</v>
      </c>
      <c r="M148" s="9">
        <v>2</v>
      </c>
      <c r="N148" s="8">
        <f t="shared" si="137"/>
        <v>1440</v>
      </c>
      <c r="O148" s="9">
        <f t="shared" si="138"/>
        <v>2019</v>
      </c>
      <c r="P148" s="2">
        <f t="shared" ref="P148:AI148" si="177">IF($B148="","",IF($O148=P$3,$N148*(1+(O$2*0.03)),IF(P$3=$O148+$J148,$N148*(1+(O$2*0.03)),IF(P$3=$O148+2*$J148,$N148*(1+(O$2*0.03)),IF(P$3=$O148+3*$J148,$N148*(1+(O$2*0.03)),IF(P$3=$O148+4*$J148,$N148*(1+(O$2*0.03)),IF(P$3=$O148+5*$J148,$N148*(1+(O$2*0.03)),"")))))))</f>
        <v>1440</v>
      </c>
      <c r="Q148" s="2" t="str">
        <f t="shared" si="177"/>
        <v/>
      </c>
      <c r="R148" s="2" t="str">
        <f t="shared" si="177"/>
        <v/>
      </c>
      <c r="S148" s="2" t="str">
        <f t="shared" si="177"/>
        <v/>
      </c>
      <c r="T148" s="2" t="str">
        <f t="shared" si="177"/>
        <v/>
      </c>
      <c r="U148" s="2" t="str">
        <f t="shared" si="177"/>
        <v/>
      </c>
      <c r="V148" s="2" t="str">
        <f t="shared" si="177"/>
        <v/>
      </c>
      <c r="W148" s="2" t="str">
        <f t="shared" si="177"/>
        <v/>
      </c>
      <c r="X148" s="2" t="str">
        <f t="shared" si="177"/>
        <v/>
      </c>
      <c r="Y148" s="2" t="str">
        <f t="shared" si="177"/>
        <v/>
      </c>
      <c r="Z148" s="2">
        <f t="shared" si="177"/>
        <v>1872</v>
      </c>
      <c r="AA148" s="2" t="str">
        <f t="shared" si="177"/>
        <v/>
      </c>
      <c r="AB148" s="2" t="str">
        <f t="shared" si="177"/>
        <v/>
      </c>
      <c r="AC148" s="2" t="str">
        <f t="shared" si="177"/>
        <v/>
      </c>
      <c r="AD148" s="2" t="str">
        <f t="shared" si="177"/>
        <v/>
      </c>
      <c r="AE148" s="2" t="str">
        <f t="shared" si="177"/>
        <v/>
      </c>
      <c r="AF148" s="2" t="str">
        <f t="shared" si="177"/>
        <v/>
      </c>
      <c r="AG148" s="2" t="str">
        <f t="shared" si="177"/>
        <v/>
      </c>
      <c r="AH148" s="2" t="str">
        <f t="shared" si="177"/>
        <v/>
      </c>
      <c r="AI148" s="2" t="str">
        <f t="shared" si="177"/>
        <v/>
      </c>
    </row>
    <row r="149" spans="2:35" ht="15" customHeight="1" x14ac:dyDescent="0.3">
      <c r="B149" t="s">
        <v>96</v>
      </c>
      <c r="C149" t="s">
        <v>273</v>
      </c>
      <c r="D149" t="s">
        <v>7</v>
      </c>
      <c r="E149" s="9" t="s">
        <v>305</v>
      </c>
      <c r="F149" t="s">
        <v>54</v>
      </c>
      <c r="G149" s="9"/>
      <c r="H149" s="3">
        <v>960</v>
      </c>
      <c r="I149" s="8">
        <f>IF(H149="","",INDEX(Systems!F$4:F$985,MATCH($F149,Systems!D$4:D$985,0),1))</f>
        <v>1.5</v>
      </c>
      <c r="J149" s="9">
        <f>IF(H149="","",INDEX(Systems!E$4:E$985,MATCH($F149,Systems!D$4:D$985,0),1))</f>
        <v>10</v>
      </c>
      <c r="K149" s="9" t="s">
        <v>108</v>
      </c>
      <c r="L149" s="9">
        <v>1993</v>
      </c>
      <c r="M149" s="9">
        <v>1</v>
      </c>
      <c r="N149" s="8">
        <f t="shared" si="137"/>
        <v>1440</v>
      </c>
      <c r="O149" s="9">
        <f t="shared" si="138"/>
        <v>2019</v>
      </c>
      <c r="P149" s="2">
        <f t="shared" ref="P149:AI149" si="178">IF($B149="","",IF($O149=P$3,$N149*(1+(O$2*0.03)),IF(P$3=$O149+$J149,$N149*(1+(O$2*0.03)),IF(P$3=$O149+2*$J149,$N149*(1+(O$2*0.03)),IF(P$3=$O149+3*$J149,$N149*(1+(O$2*0.03)),IF(P$3=$O149+4*$J149,$N149*(1+(O$2*0.03)),IF(P$3=$O149+5*$J149,$N149*(1+(O$2*0.03)),"")))))))</f>
        <v>1440</v>
      </c>
      <c r="Q149" s="2" t="str">
        <f t="shared" si="178"/>
        <v/>
      </c>
      <c r="R149" s="2" t="str">
        <f t="shared" si="178"/>
        <v/>
      </c>
      <c r="S149" s="2" t="str">
        <f t="shared" si="178"/>
        <v/>
      </c>
      <c r="T149" s="2" t="str">
        <f t="shared" si="178"/>
        <v/>
      </c>
      <c r="U149" s="2" t="str">
        <f t="shared" si="178"/>
        <v/>
      </c>
      <c r="V149" s="2" t="str">
        <f t="shared" si="178"/>
        <v/>
      </c>
      <c r="W149" s="2" t="str">
        <f t="shared" si="178"/>
        <v/>
      </c>
      <c r="X149" s="2" t="str">
        <f t="shared" si="178"/>
        <v/>
      </c>
      <c r="Y149" s="2" t="str">
        <f t="shared" si="178"/>
        <v/>
      </c>
      <c r="Z149" s="2">
        <f t="shared" si="178"/>
        <v>1872</v>
      </c>
      <c r="AA149" s="2" t="str">
        <f t="shared" si="178"/>
        <v/>
      </c>
      <c r="AB149" s="2" t="str">
        <f t="shared" si="178"/>
        <v/>
      </c>
      <c r="AC149" s="2" t="str">
        <f t="shared" si="178"/>
        <v/>
      </c>
      <c r="AD149" s="2" t="str">
        <f t="shared" si="178"/>
        <v/>
      </c>
      <c r="AE149" s="2" t="str">
        <f t="shared" si="178"/>
        <v/>
      </c>
      <c r="AF149" s="2" t="str">
        <f t="shared" si="178"/>
        <v/>
      </c>
      <c r="AG149" s="2" t="str">
        <f t="shared" si="178"/>
        <v/>
      </c>
      <c r="AH149" s="2" t="str">
        <f t="shared" si="178"/>
        <v/>
      </c>
      <c r="AI149" s="2" t="str">
        <f t="shared" si="178"/>
        <v/>
      </c>
    </row>
    <row r="150" spans="2:35" ht="15" customHeight="1" x14ac:dyDescent="0.3">
      <c r="B150" t="s">
        <v>96</v>
      </c>
      <c r="C150" t="s">
        <v>273</v>
      </c>
      <c r="D150" t="s">
        <v>7</v>
      </c>
      <c r="E150" s="9" t="s">
        <v>306</v>
      </c>
      <c r="F150" t="s">
        <v>54</v>
      </c>
      <c r="G150" s="9"/>
      <c r="H150" s="3">
        <v>960</v>
      </c>
      <c r="I150" s="8">
        <f>IF(H150="","",INDEX(Systems!F$4:F$985,MATCH($F150,Systems!D$4:D$985,0),1))</f>
        <v>1.5</v>
      </c>
      <c r="J150" s="9">
        <f>IF(H150="","",INDEX(Systems!E$4:E$985,MATCH($F150,Systems!D$4:D$985,0),1))</f>
        <v>10</v>
      </c>
      <c r="K150" s="9" t="s">
        <v>108</v>
      </c>
      <c r="L150" s="9">
        <v>1993</v>
      </c>
      <c r="M150" s="9">
        <v>2</v>
      </c>
      <c r="N150" s="8">
        <f t="shared" si="137"/>
        <v>1440</v>
      </c>
      <c r="O150" s="9">
        <f t="shared" si="138"/>
        <v>2019</v>
      </c>
      <c r="P150" s="2">
        <f t="shared" ref="P150:AI150" si="179">IF($B150="","",IF($O150=P$3,$N150*(1+(O$2*0.03)),IF(P$3=$O150+$J150,$N150*(1+(O$2*0.03)),IF(P$3=$O150+2*$J150,$N150*(1+(O$2*0.03)),IF(P$3=$O150+3*$J150,$N150*(1+(O$2*0.03)),IF(P$3=$O150+4*$J150,$N150*(1+(O$2*0.03)),IF(P$3=$O150+5*$J150,$N150*(1+(O$2*0.03)),"")))))))</f>
        <v>1440</v>
      </c>
      <c r="Q150" s="2" t="str">
        <f t="shared" si="179"/>
        <v/>
      </c>
      <c r="R150" s="2" t="str">
        <f t="shared" si="179"/>
        <v/>
      </c>
      <c r="S150" s="2" t="str">
        <f t="shared" si="179"/>
        <v/>
      </c>
      <c r="T150" s="2" t="str">
        <f t="shared" si="179"/>
        <v/>
      </c>
      <c r="U150" s="2" t="str">
        <f t="shared" si="179"/>
        <v/>
      </c>
      <c r="V150" s="2" t="str">
        <f t="shared" si="179"/>
        <v/>
      </c>
      <c r="W150" s="2" t="str">
        <f t="shared" si="179"/>
        <v/>
      </c>
      <c r="X150" s="2" t="str">
        <f t="shared" si="179"/>
        <v/>
      </c>
      <c r="Y150" s="2" t="str">
        <f t="shared" si="179"/>
        <v/>
      </c>
      <c r="Z150" s="2">
        <f t="shared" si="179"/>
        <v>1872</v>
      </c>
      <c r="AA150" s="2" t="str">
        <f t="shared" si="179"/>
        <v/>
      </c>
      <c r="AB150" s="2" t="str">
        <f t="shared" si="179"/>
        <v/>
      </c>
      <c r="AC150" s="2" t="str">
        <f t="shared" si="179"/>
        <v/>
      </c>
      <c r="AD150" s="2" t="str">
        <f t="shared" si="179"/>
        <v/>
      </c>
      <c r="AE150" s="2" t="str">
        <f t="shared" si="179"/>
        <v/>
      </c>
      <c r="AF150" s="2" t="str">
        <f t="shared" si="179"/>
        <v/>
      </c>
      <c r="AG150" s="2" t="str">
        <f t="shared" si="179"/>
        <v/>
      </c>
      <c r="AH150" s="2" t="str">
        <f t="shared" si="179"/>
        <v/>
      </c>
      <c r="AI150" s="2" t="str">
        <f t="shared" si="179"/>
        <v/>
      </c>
    </row>
    <row r="151" spans="2:35" ht="15" customHeight="1" x14ac:dyDescent="0.3">
      <c r="B151" t="s">
        <v>96</v>
      </c>
      <c r="C151" t="s">
        <v>273</v>
      </c>
      <c r="D151" t="s">
        <v>7</v>
      </c>
      <c r="E151" s="9" t="s">
        <v>307</v>
      </c>
      <c r="F151" t="s">
        <v>54</v>
      </c>
      <c r="G151" s="9"/>
      <c r="H151" s="3">
        <v>960</v>
      </c>
      <c r="I151" s="8">
        <f>IF(H151="","",INDEX(Systems!F$4:F$985,MATCH($F151,Systems!D$4:D$985,0),1))</f>
        <v>1.5</v>
      </c>
      <c r="J151" s="9">
        <f>IF(H151="","",INDEX(Systems!E$4:E$985,MATCH($F151,Systems!D$4:D$985,0),1))</f>
        <v>10</v>
      </c>
      <c r="K151" s="9" t="s">
        <v>108</v>
      </c>
      <c r="L151" s="9">
        <v>1993</v>
      </c>
      <c r="M151" s="9">
        <v>2</v>
      </c>
      <c r="N151" s="8">
        <f t="shared" si="137"/>
        <v>1440</v>
      </c>
      <c r="O151" s="9">
        <f t="shared" si="138"/>
        <v>2019</v>
      </c>
      <c r="P151" s="2">
        <f t="shared" ref="P151:AI151" si="180">IF($B151="","",IF($O151=P$3,$N151*(1+(O$2*0.03)),IF(P$3=$O151+$J151,$N151*(1+(O$2*0.03)),IF(P$3=$O151+2*$J151,$N151*(1+(O$2*0.03)),IF(P$3=$O151+3*$J151,$N151*(1+(O$2*0.03)),IF(P$3=$O151+4*$J151,$N151*(1+(O$2*0.03)),IF(P$3=$O151+5*$J151,$N151*(1+(O$2*0.03)),"")))))))</f>
        <v>1440</v>
      </c>
      <c r="Q151" s="2" t="str">
        <f t="shared" si="180"/>
        <v/>
      </c>
      <c r="R151" s="2" t="str">
        <f t="shared" si="180"/>
        <v/>
      </c>
      <c r="S151" s="2" t="str">
        <f t="shared" si="180"/>
        <v/>
      </c>
      <c r="T151" s="2" t="str">
        <f t="shared" si="180"/>
        <v/>
      </c>
      <c r="U151" s="2" t="str">
        <f t="shared" si="180"/>
        <v/>
      </c>
      <c r="V151" s="2" t="str">
        <f t="shared" si="180"/>
        <v/>
      </c>
      <c r="W151" s="2" t="str">
        <f t="shared" si="180"/>
        <v/>
      </c>
      <c r="X151" s="2" t="str">
        <f t="shared" si="180"/>
        <v/>
      </c>
      <c r="Y151" s="2" t="str">
        <f t="shared" si="180"/>
        <v/>
      </c>
      <c r="Z151" s="2">
        <f t="shared" si="180"/>
        <v>1872</v>
      </c>
      <c r="AA151" s="2" t="str">
        <f t="shared" si="180"/>
        <v/>
      </c>
      <c r="AB151" s="2" t="str">
        <f t="shared" si="180"/>
        <v/>
      </c>
      <c r="AC151" s="2" t="str">
        <f t="shared" si="180"/>
        <v/>
      </c>
      <c r="AD151" s="2" t="str">
        <f t="shared" si="180"/>
        <v/>
      </c>
      <c r="AE151" s="2" t="str">
        <f t="shared" si="180"/>
        <v/>
      </c>
      <c r="AF151" s="2" t="str">
        <f t="shared" si="180"/>
        <v/>
      </c>
      <c r="AG151" s="2" t="str">
        <f t="shared" si="180"/>
        <v/>
      </c>
      <c r="AH151" s="2" t="str">
        <f t="shared" si="180"/>
        <v/>
      </c>
      <c r="AI151" s="2" t="str">
        <f t="shared" si="180"/>
        <v/>
      </c>
    </row>
    <row r="152" spans="2:35" ht="15" customHeight="1" x14ac:dyDescent="0.3">
      <c r="B152" t="s">
        <v>96</v>
      </c>
      <c r="C152" t="s">
        <v>273</v>
      </c>
      <c r="D152" t="s">
        <v>7</v>
      </c>
      <c r="E152" s="9" t="s">
        <v>315</v>
      </c>
      <c r="F152" t="s">
        <v>54</v>
      </c>
      <c r="G152" s="9"/>
      <c r="H152" s="3">
        <v>600</v>
      </c>
      <c r="I152" s="8">
        <f>IF(H152="","",INDEX(Systems!F$4:F$985,MATCH($F152,Systems!D$4:D$985,0),1))</f>
        <v>1.5</v>
      </c>
      <c r="J152" s="9">
        <f>IF(H152="","",INDEX(Systems!E$4:E$985,MATCH($F152,Systems!D$4:D$985,0),1))</f>
        <v>10</v>
      </c>
      <c r="K152" s="9" t="s">
        <v>108</v>
      </c>
      <c r="L152" s="9">
        <v>2000</v>
      </c>
      <c r="M152" s="9">
        <v>2</v>
      </c>
      <c r="N152" s="8">
        <f t="shared" si="137"/>
        <v>900</v>
      </c>
      <c r="O152" s="9">
        <f t="shared" si="138"/>
        <v>2019</v>
      </c>
      <c r="P152" s="2">
        <f t="shared" ref="P152:AI152" si="181">IF($B152="","",IF($O152=P$3,$N152*(1+(O$2*0.03)),IF(P$3=$O152+$J152,$N152*(1+(O$2*0.03)),IF(P$3=$O152+2*$J152,$N152*(1+(O$2*0.03)),IF(P$3=$O152+3*$J152,$N152*(1+(O$2*0.03)),IF(P$3=$O152+4*$J152,$N152*(1+(O$2*0.03)),IF(P$3=$O152+5*$J152,$N152*(1+(O$2*0.03)),"")))))))</f>
        <v>900</v>
      </c>
      <c r="Q152" s="2" t="str">
        <f t="shared" si="181"/>
        <v/>
      </c>
      <c r="R152" s="2" t="str">
        <f t="shared" si="181"/>
        <v/>
      </c>
      <c r="S152" s="2" t="str">
        <f t="shared" si="181"/>
        <v/>
      </c>
      <c r="T152" s="2" t="str">
        <f t="shared" si="181"/>
        <v/>
      </c>
      <c r="U152" s="2" t="str">
        <f t="shared" si="181"/>
        <v/>
      </c>
      <c r="V152" s="2" t="str">
        <f t="shared" si="181"/>
        <v/>
      </c>
      <c r="W152" s="2" t="str">
        <f t="shared" si="181"/>
        <v/>
      </c>
      <c r="X152" s="2" t="str">
        <f t="shared" si="181"/>
        <v/>
      </c>
      <c r="Y152" s="2" t="str">
        <f t="shared" si="181"/>
        <v/>
      </c>
      <c r="Z152" s="2">
        <f t="shared" si="181"/>
        <v>1170</v>
      </c>
      <c r="AA152" s="2" t="str">
        <f t="shared" si="181"/>
        <v/>
      </c>
      <c r="AB152" s="2" t="str">
        <f t="shared" si="181"/>
        <v/>
      </c>
      <c r="AC152" s="2" t="str">
        <f t="shared" si="181"/>
        <v/>
      </c>
      <c r="AD152" s="2" t="str">
        <f t="shared" si="181"/>
        <v/>
      </c>
      <c r="AE152" s="2" t="str">
        <f t="shared" si="181"/>
        <v/>
      </c>
      <c r="AF152" s="2" t="str">
        <f t="shared" si="181"/>
        <v/>
      </c>
      <c r="AG152" s="2" t="str">
        <f t="shared" si="181"/>
        <v/>
      </c>
      <c r="AH152" s="2" t="str">
        <f t="shared" si="181"/>
        <v/>
      </c>
      <c r="AI152" s="2" t="str">
        <f t="shared" si="181"/>
        <v/>
      </c>
    </row>
    <row r="153" spans="2:35" ht="15" customHeight="1" x14ac:dyDescent="0.3">
      <c r="B153" t="s">
        <v>96</v>
      </c>
      <c r="C153" t="s">
        <v>273</v>
      </c>
      <c r="D153" t="s">
        <v>7</v>
      </c>
      <c r="E153" s="9" t="s">
        <v>296</v>
      </c>
      <c r="F153" t="s">
        <v>43</v>
      </c>
      <c r="H153" s="3">
        <v>2500</v>
      </c>
      <c r="I153" s="8">
        <f>IF(H153="","",INDEX(Systems!F$4:F$985,MATCH($F153,Systems!D$4:D$985,0),1))</f>
        <v>6.5</v>
      </c>
      <c r="J153" s="9">
        <f>IF(H153="","",INDEX(Systems!E$4:E$985,MATCH($F153,Systems!D$4:D$985,0),1))</f>
        <v>12</v>
      </c>
      <c r="K153" s="9" t="s">
        <v>109</v>
      </c>
      <c r="L153" s="9">
        <v>2000</v>
      </c>
      <c r="M153" s="9">
        <v>1</v>
      </c>
      <c r="N153" s="8">
        <f t="shared" si="137"/>
        <v>16250</v>
      </c>
      <c r="O153" s="9">
        <f t="shared" si="138"/>
        <v>2019</v>
      </c>
      <c r="P153" s="2">
        <f t="shared" ref="P153:AI153" si="182">IF($B153="","",IF($O153=P$3,$N153*(1+(O$2*0.03)),IF(P$3=$O153+$J153,$N153*(1+(O$2*0.03)),IF(P$3=$O153+2*$J153,$N153*(1+(O$2*0.03)),IF(P$3=$O153+3*$J153,$N153*(1+(O$2*0.03)),IF(P$3=$O153+4*$J153,$N153*(1+(O$2*0.03)),IF(P$3=$O153+5*$J153,$N153*(1+(O$2*0.03)),"")))))))</f>
        <v>16250</v>
      </c>
      <c r="Q153" s="2" t="str">
        <f t="shared" si="182"/>
        <v/>
      </c>
      <c r="R153" s="2" t="str">
        <f t="shared" si="182"/>
        <v/>
      </c>
      <c r="S153" s="2" t="str">
        <f t="shared" si="182"/>
        <v/>
      </c>
      <c r="T153" s="2" t="str">
        <f t="shared" si="182"/>
        <v/>
      </c>
      <c r="U153" s="2" t="str">
        <f t="shared" si="182"/>
        <v/>
      </c>
      <c r="V153" s="2" t="str">
        <f t="shared" si="182"/>
        <v/>
      </c>
      <c r="W153" s="2" t="str">
        <f t="shared" si="182"/>
        <v/>
      </c>
      <c r="X153" s="2" t="str">
        <f t="shared" si="182"/>
        <v/>
      </c>
      <c r="Y153" s="2" t="str">
        <f t="shared" si="182"/>
        <v/>
      </c>
      <c r="Z153" s="2" t="str">
        <f t="shared" si="182"/>
        <v/>
      </c>
      <c r="AA153" s="2" t="str">
        <f t="shared" si="182"/>
        <v/>
      </c>
      <c r="AB153" s="2">
        <f t="shared" si="182"/>
        <v>22099.999999999996</v>
      </c>
      <c r="AC153" s="2" t="str">
        <f t="shared" si="182"/>
        <v/>
      </c>
      <c r="AD153" s="2" t="str">
        <f t="shared" si="182"/>
        <v/>
      </c>
      <c r="AE153" s="2" t="str">
        <f t="shared" si="182"/>
        <v/>
      </c>
      <c r="AF153" s="2" t="str">
        <f t="shared" si="182"/>
        <v/>
      </c>
      <c r="AG153" s="2" t="str">
        <f t="shared" si="182"/>
        <v/>
      </c>
      <c r="AH153" s="2" t="str">
        <f t="shared" si="182"/>
        <v/>
      </c>
      <c r="AI153" s="2" t="str">
        <f t="shared" si="182"/>
        <v/>
      </c>
    </row>
    <row r="154" spans="2:35" ht="15" customHeight="1" x14ac:dyDescent="0.3">
      <c r="B154" t="s">
        <v>96</v>
      </c>
      <c r="C154" t="s">
        <v>273</v>
      </c>
      <c r="D154" t="s">
        <v>8</v>
      </c>
      <c r="E154" s="9" t="s">
        <v>297</v>
      </c>
      <c r="F154" t="s">
        <v>145</v>
      </c>
      <c r="H154" s="3">
        <v>25359</v>
      </c>
      <c r="I154" s="8">
        <f>IF(H154="","",INDEX(Systems!F$4:F$985,MATCH($F154,Systems!D$4:D$985,0),1))</f>
        <v>18</v>
      </c>
      <c r="J154" s="9">
        <f>IF(H154="","",INDEX(Systems!E$4:E$985,MATCH($F154,Systems!D$4:D$985,0),1))</f>
        <v>30</v>
      </c>
      <c r="K154" s="9" t="s">
        <v>109</v>
      </c>
      <c r="L154" s="9">
        <v>1976</v>
      </c>
      <c r="M154" s="9">
        <v>3</v>
      </c>
      <c r="N154" s="8">
        <f t="shared" si="137"/>
        <v>456462</v>
      </c>
      <c r="O154" s="9">
        <f t="shared" si="138"/>
        <v>2019</v>
      </c>
      <c r="P154" s="2">
        <f t="shared" ref="P154:AI154" si="183">IF($B154="","",IF($O154=P$3,$N154*(1+(O$2*0.03)),IF(P$3=$O154+$J154,$N154*(1+(O$2*0.03)),IF(P$3=$O154+2*$J154,$N154*(1+(O$2*0.03)),IF(P$3=$O154+3*$J154,$N154*(1+(O$2*0.03)),IF(P$3=$O154+4*$J154,$N154*(1+(O$2*0.03)),IF(P$3=$O154+5*$J154,$N154*(1+(O$2*0.03)),"")))))))</f>
        <v>456462</v>
      </c>
      <c r="Q154" s="2" t="str">
        <f t="shared" si="183"/>
        <v/>
      </c>
      <c r="R154" s="2" t="str">
        <f t="shared" si="183"/>
        <v/>
      </c>
      <c r="S154" s="2" t="str">
        <f t="shared" si="183"/>
        <v/>
      </c>
      <c r="T154" s="2" t="str">
        <f t="shared" si="183"/>
        <v/>
      </c>
      <c r="U154" s="2" t="str">
        <f t="shared" si="183"/>
        <v/>
      </c>
      <c r="V154" s="2" t="str">
        <f t="shared" si="183"/>
        <v/>
      </c>
      <c r="W154" s="2" t="str">
        <f t="shared" si="183"/>
        <v/>
      </c>
      <c r="X154" s="2" t="str">
        <f t="shared" si="183"/>
        <v/>
      </c>
      <c r="Y154" s="2" t="str">
        <f t="shared" si="183"/>
        <v/>
      </c>
      <c r="Z154" s="2" t="str">
        <f t="shared" si="183"/>
        <v/>
      </c>
      <c r="AA154" s="2" t="str">
        <f t="shared" si="183"/>
        <v/>
      </c>
      <c r="AB154" s="2" t="str">
        <f t="shared" si="183"/>
        <v/>
      </c>
      <c r="AC154" s="2" t="str">
        <f t="shared" si="183"/>
        <v/>
      </c>
      <c r="AD154" s="2" t="str">
        <f t="shared" si="183"/>
        <v/>
      </c>
      <c r="AE154" s="2" t="str">
        <f t="shared" si="183"/>
        <v/>
      </c>
      <c r="AF154" s="2" t="str">
        <f t="shared" si="183"/>
        <v/>
      </c>
      <c r="AG154" s="2" t="str">
        <f t="shared" si="183"/>
        <v/>
      </c>
      <c r="AH154" s="2" t="str">
        <f t="shared" si="183"/>
        <v/>
      </c>
      <c r="AI154" s="2" t="str">
        <f t="shared" si="183"/>
        <v/>
      </c>
    </row>
    <row r="155" spans="2:35" ht="15" customHeight="1" x14ac:dyDescent="0.3">
      <c r="B155" t="s">
        <v>96</v>
      </c>
      <c r="C155" t="s">
        <v>273</v>
      </c>
      <c r="D155" t="s">
        <v>8</v>
      </c>
      <c r="E155" s="9" t="s">
        <v>298</v>
      </c>
      <c r="F155" t="s">
        <v>145</v>
      </c>
      <c r="H155" s="3">
        <v>24579</v>
      </c>
      <c r="I155" s="8">
        <f>IF(H155="","",INDEX(Systems!F$4:F$985,MATCH($F155,Systems!D$4:D$985,0),1))</f>
        <v>18</v>
      </c>
      <c r="J155" s="9">
        <f>IF(H155="","",INDEX(Systems!E$4:E$985,MATCH($F155,Systems!D$4:D$985,0),1))</f>
        <v>30</v>
      </c>
      <c r="K155" s="9" t="s">
        <v>109</v>
      </c>
      <c r="L155" s="9">
        <v>1976</v>
      </c>
      <c r="M155" s="9">
        <v>2</v>
      </c>
      <c r="N155" s="8">
        <f t="shared" si="137"/>
        <v>442422</v>
      </c>
      <c r="O155" s="9">
        <f t="shared" si="138"/>
        <v>2019</v>
      </c>
      <c r="P155" s="2">
        <f t="shared" ref="P155:AI155" si="184">IF($B155="","",IF($O155=P$3,$N155*(1+(O$2*0.03)),IF(P$3=$O155+$J155,$N155*(1+(O$2*0.03)),IF(P$3=$O155+2*$J155,$N155*(1+(O$2*0.03)),IF(P$3=$O155+3*$J155,$N155*(1+(O$2*0.03)),IF(P$3=$O155+4*$J155,$N155*(1+(O$2*0.03)),IF(P$3=$O155+5*$J155,$N155*(1+(O$2*0.03)),"")))))))</f>
        <v>442422</v>
      </c>
      <c r="Q155" s="2" t="str">
        <f t="shared" si="184"/>
        <v/>
      </c>
      <c r="R155" s="2" t="str">
        <f t="shared" si="184"/>
        <v/>
      </c>
      <c r="S155" s="2" t="str">
        <f t="shared" si="184"/>
        <v/>
      </c>
      <c r="T155" s="2" t="str">
        <f t="shared" si="184"/>
        <v/>
      </c>
      <c r="U155" s="2" t="str">
        <f t="shared" si="184"/>
        <v/>
      </c>
      <c r="V155" s="2" t="str">
        <f t="shared" si="184"/>
        <v/>
      </c>
      <c r="W155" s="2" t="str">
        <f t="shared" si="184"/>
        <v/>
      </c>
      <c r="X155" s="2" t="str">
        <f t="shared" si="184"/>
        <v/>
      </c>
      <c r="Y155" s="2" t="str">
        <f t="shared" si="184"/>
        <v/>
      </c>
      <c r="Z155" s="2" t="str">
        <f t="shared" si="184"/>
        <v/>
      </c>
      <c r="AA155" s="2" t="str">
        <f t="shared" si="184"/>
        <v/>
      </c>
      <c r="AB155" s="2" t="str">
        <f t="shared" si="184"/>
        <v/>
      </c>
      <c r="AC155" s="2" t="str">
        <f t="shared" si="184"/>
        <v/>
      </c>
      <c r="AD155" s="2" t="str">
        <f t="shared" si="184"/>
        <v/>
      </c>
      <c r="AE155" s="2" t="str">
        <f t="shared" si="184"/>
        <v/>
      </c>
      <c r="AF155" s="2" t="str">
        <f t="shared" si="184"/>
        <v/>
      </c>
      <c r="AG155" s="2" t="str">
        <f t="shared" si="184"/>
        <v/>
      </c>
      <c r="AH155" s="2" t="str">
        <f t="shared" si="184"/>
        <v/>
      </c>
      <c r="AI155" s="2" t="str">
        <f t="shared" si="184"/>
        <v/>
      </c>
    </row>
    <row r="156" spans="2:35" ht="15" customHeight="1" x14ac:dyDescent="0.3">
      <c r="B156" t="s">
        <v>96</v>
      </c>
      <c r="C156" t="s">
        <v>273</v>
      </c>
      <c r="D156" t="s">
        <v>8</v>
      </c>
      <c r="E156" s="9" t="s">
        <v>314</v>
      </c>
      <c r="F156" t="s">
        <v>145</v>
      </c>
      <c r="G156" s="9"/>
      <c r="H156" s="3">
        <v>2652</v>
      </c>
      <c r="I156" s="8">
        <f>IF(H156="","",INDEX(Systems!F$4:F$985,MATCH($F156,Systems!D$4:D$985,0),1))</f>
        <v>18</v>
      </c>
      <c r="J156" s="9">
        <f>IF(H156="","",INDEX(Systems!E$4:E$985,MATCH($F156,Systems!D$4:D$985,0),1))</f>
        <v>30</v>
      </c>
      <c r="K156" s="9" t="s">
        <v>109</v>
      </c>
      <c r="L156" s="9">
        <v>1984</v>
      </c>
      <c r="M156" s="9">
        <v>3</v>
      </c>
      <c r="N156" s="8">
        <f t="shared" si="137"/>
        <v>47736</v>
      </c>
      <c r="O156" s="9">
        <f t="shared" si="138"/>
        <v>2019</v>
      </c>
      <c r="P156" s="2">
        <f t="shared" ref="P156:AI156" si="185">IF($B156="","",IF($O156=P$3,$N156*(1+(O$2*0.03)),IF(P$3=$O156+$J156,$N156*(1+(O$2*0.03)),IF(P$3=$O156+2*$J156,$N156*(1+(O$2*0.03)),IF(P$3=$O156+3*$J156,$N156*(1+(O$2*0.03)),IF(P$3=$O156+4*$J156,$N156*(1+(O$2*0.03)),IF(P$3=$O156+5*$J156,$N156*(1+(O$2*0.03)),"")))))))</f>
        <v>47736</v>
      </c>
      <c r="Q156" s="2" t="str">
        <f t="shared" si="185"/>
        <v/>
      </c>
      <c r="R156" s="2" t="str">
        <f t="shared" si="185"/>
        <v/>
      </c>
      <c r="S156" s="2" t="str">
        <f t="shared" si="185"/>
        <v/>
      </c>
      <c r="T156" s="2" t="str">
        <f t="shared" si="185"/>
        <v/>
      </c>
      <c r="U156" s="2" t="str">
        <f t="shared" si="185"/>
        <v/>
      </c>
      <c r="V156" s="2" t="str">
        <f t="shared" si="185"/>
        <v/>
      </c>
      <c r="W156" s="2" t="str">
        <f t="shared" si="185"/>
        <v/>
      </c>
      <c r="X156" s="2" t="str">
        <f t="shared" si="185"/>
        <v/>
      </c>
      <c r="Y156" s="2" t="str">
        <f t="shared" si="185"/>
        <v/>
      </c>
      <c r="Z156" s="2" t="str">
        <f t="shared" si="185"/>
        <v/>
      </c>
      <c r="AA156" s="2" t="str">
        <f t="shared" si="185"/>
        <v/>
      </c>
      <c r="AB156" s="2" t="str">
        <f t="shared" si="185"/>
        <v/>
      </c>
      <c r="AC156" s="2" t="str">
        <f t="shared" si="185"/>
        <v/>
      </c>
      <c r="AD156" s="2" t="str">
        <f t="shared" si="185"/>
        <v/>
      </c>
      <c r="AE156" s="2" t="str">
        <f t="shared" si="185"/>
        <v/>
      </c>
      <c r="AF156" s="2" t="str">
        <f t="shared" si="185"/>
        <v/>
      </c>
      <c r="AG156" s="2" t="str">
        <f t="shared" si="185"/>
        <v/>
      </c>
      <c r="AH156" s="2" t="str">
        <f t="shared" si="185"/>
        <v/>
      </c>
      <c r="AI156" s="2" t="str">
        <f t="shared" si="185"/>
        <v/>
      </c>
    </row>
    <row r="157" spans="2:35" ht="15" customHeight="1" x14ac:dyDescent="0.3">
      <c r="B157" t="s">
        <v>96</v>
      </c>
      <c r="C157" t="s">
        <v>273</v>
      </c>
      <c r="D157" t="s">
        <v>8</v>
      </c>
      <c r="E157" s="9" t="s">
        <v>308</v>
      </c>
      <c r="F157" t="s">
        <v>145</v>
      </c>
      <c r="G157" s="9"/>
      <c r="H157" s="3">
        <v>1518</v>
      </c>
      <c r="I157" s="8">
        <f>IF(H157="","",INDEX(Systems!F$4:F$985,MATCH($F157,Systems!D$4:D$985,0),1))</f>
        <v>18</v>
      </c>
      <c r="J157" s="9">
        <f>IF(H157="","",INDEX(Systems!E$4:E$985,MATCH($F157,Systems!D$4:D$985,0),1))</f>
        <v>30</v>
      </c>
      <c r="K157" s="9" t="s">
        <v>108</v>
      </c>
      <c r="L157" s="9">
        <v>1991</v>
      </c>
      <c r="M157" s="9">
        <v>3</v>
      </c>
      <c r="N157" s="8">
        <f t="shared" si="137"/>
        <v>27324</v>
      </c>
      <c r="O157" s="9">
        <f t="shared" si="138"/>
        <v>2021</v>
      </c>
      <c r="P157" s="2" t="str">
        <f t="shared" ref="P157:AI157" si="186">IF($B157="","",IF($O157=P$3,$N157*(1+(O$2*0.03)),IF(P$3=$O157+$J157,$N157*(1+(O$2*0.03)),IF(P$3=$O157+2*$J157,$N157*(1+(O$2*0.03)),IF(P$3=$O157+3*$J157,$N157*(1+(O$2*0.03)),IF(P$3=$O157+4*$J157,$N157*(1+(O$2*0.03)),IF(P$3=$O157+5*$J157,$N157*(1+(O$2*0.03)),"")))))))</f>
        <v/>
      </c>
      <c r="Q157" s="2" t="str">
        <f t="shared" si="186"/>
        <v/>
      </c>
      <c r="R157" s="2">
        <f t="shared" si="186"/>
        <v>28963.440000000002</v>
      </c>
      <c r="S157" s="2" t="str">
        <f t="shared" si="186"/>
        <v/>
      </c>
      <c r="T157" s="2" t="str">
        <f t="shared" si="186"/>
        <v/>
      </c>
      <c r="U157" s="2" t="str">
        <f t="shared" si="186"/>
        <v/>
      </c>
      <c r="V157" s="2" t="str">
        <f t="shared" si="186"/>
        <v/>
      </c>
      <c r="W157" s="2" t="str">
        <f t="shared" si="186"/>
        <v/>
      </c>
      <c r="X157" s="2" t="str">
        <f t="shared" si="186"/>
        <v/>
      </c>
      <c r="Y157" s="2" t="str">
        <f t="shared" si="186"/>
        <v/>
      </c>
      <c r="Z157" s="2" t="str">
        <f t="shared" si="186"/>
        <v/>
      </c>
      <c r="AA157" s="2" t="str">
        <f t="shared" si="186"/>
        <v/>
      </c>
      <c r="AB157" s="2" t="str">
        <f t="shared" si="186"/>
        <v/>
      </c>
      <c r="AC157" s="2" t="str">
        <f t="shared" si="186"/>
        <v/>
      </c>
      <c r="AD157" s="2" t="str">
        <f t="shared" si="186"/>
        <v/>
      </c>
      <c r="AE157" s="2" t="str">
        <f t="shared" si="186"/>
        <v/>
      </c>
      <c r="AF157" s="2" t="str">
        <f t="shared" si="186"/>
        <v/>
      </c>
      <c r="AG157" s="2" t="str">
        <f t="shared" si="186"/>
        <v/>
      </c>
      <c r="AH157" s="2" t="str">
        <f t="shared" si="186"/>
        <v/>
      </c>
      <c r="AI157" s="2" t="str">
        <f t="shared" si="186"/>
        <v/>
      </c>
    </row>
    <row r="158" spans="2:35" ht="15" customHeight="1" x14ac:dyDescent="0.3">
      <c r="B158" t="s">
        <v>96</v>
      </c>
      <c r="C158" t="s">
        <v>273</v>
      </c>
      <c r="D158" t="s">
        <v>8</v>
      </c>
      <c r="E158" s="9" t="s">
        <v>299</v>
      </c>
      <c r="F158" t="s">
        <v>145</v>
      </c>
      <c r="G158" s="9"/>
      <c r="H158" s="3">
        <v>2095</v>
      </c>
      <c r="I158" s="8">
        <f>IF(H158="","",INDEX(Systems!F$4:F$985,MATCH($F158,Systems!D$4:D$985,0),1))</f>
        <v>18</v>
      </c>
      <c r="J158" s="9">
        <f>IF(H158="","",INDEX(Systems!E$4:E$985,MATCH($F158,Systems!D$4:D$985,0),1))</f>
        <v>30</v>
      </c>
      <c r="K158" s="9" t="s">
        <v>108</v>
      </c>
      <c r="L158" s="9">
        <v>2001</v>
      </c>
      <c r="M158" s="9">
        <v>3</v>
      </c>
      <c r="N158" s="8">
        <f t="shared" si="137"/>
        <v>37710</v>
      </c>
      <c r="O158" s="9">
        <f t="shared" si="138"/>
        <v>2031</v>
      </c>
      <c r="P158" s="2" t="str">
        <f t="shared" ref="P158:AI158" si="187">IF($B158="","",IF($O158=P$3,$N158*(1+(O$2*0.03)),IF(P$3=$O158+$J158,$N158*(1+(O$2*0.03)),IF(P$3=$O158+2*$J158,$N158*(1+(O$2*0.03)),IF(P$3=$O158+3*$J158,$N158*(1+(O$2*0.03)),IF(P$3=$O158+4*$J158,$N158*(1+(O$2*0.03)),IF(P$3=$O158+5*$J158,$N158*(1+(O$2*0.03)),"")))))))</f>
        <v/>
      </c>
      <c r="Q158" s="2" t="str">
        <f t="shared" si="187"/>
        <v/>
      </c>
      <c r="R158" s="2" t="str">
        <f t="shared" si="187"/>
        <v/>
      </c>
      <c r="S158" s="2" t="str">
        <f t="shared" si="187"/>
        <v/>
      </c>
      <c r="T158" s="2" t="str">
        <f t="shared" si="187"/>
        <v/>
      </c>
      <c r="U158" s="2" t="str">
        <f t="shared" si="187"/>
        <v/>
      </c>
      <c r="V158" s="2" t="str">
        <f t="shared" si="187"/>
        <v/>
      </c>
      <c r="W158" s="2" t="str">
        <f t="shared" si="187"/>
        <v/>
      </c>
      <c r="X158" s="2" t="str">
        <f t="shared" si="187"/>
        <v/>
      </c>
      <c r="Y158" s="2" t="str">
        <f t="shared" si="187"/>
        <v/>
      </c>
      <c r="Z158" s="2" t="str">
        <f t="shared" si="187"/>
        <v/>
      </c>
      <c r="AA158" s="2" t="str">
        <f t="shared" si="187"/>
        <v/>
      </c>
      <c r="AB158" s="2">
        <f t="shared" si="187"/>
        <v>51285.599999999999</v>
      </c>
      <c r="AC158" s="2" t="str">
        <f t="shared" si="187"/>
        <v/>
      </c>
      <c r="AD158" s="2" t="str">
        <f t="shared" si="187"/>
        <v/>
      </c>
      <c r="AE158" s="2" t="str">
        <f t="shared" si="187"/>
        <v/>
      </c>
      <c r="AF158" s="2" t="str">
        <f t="shared" si="187"/>
        <v/>
      </c>
      <c r="AG158" s="2" t="str">
        <f t="shared" si="187"/>
        <v/>
      </c>
      <c r="AH158" s="2" t="str">
        <f t="shared" si="187"/>
        <v/>
      </c>
      <c r="AI158" s="2" t="str">
        <f t="shared" si="187"/>
        <v/>
      </c>
    </row>
    <row r="159" spans="2:35" ht="15" customHeight="1" x14ac:dyDescent="0.3">
      <c r="B159" t="s">
        <v>96</v>
      </c>
      <c r="C159" t="s">
        <v>273</v>
      </c>
      <c r="D159" t="s">
        <v>8</v>
      </c>
      <c r="E159" s="9" t="s">
        <v>300</v>
      </c>
      <c r="F159" t="s">
        <v>145</v>
      </c>
      <c r="G159" s="9"/>
      <c r="H159" s="3">
        <v>960</v>
      </c>
      <c r="I159" s="8">
        <f>IF(H159="","",INDEX(Systems!F$4:F$985,MATCH($F159,Systems!D$4:D$985,0),1))</f>
        <v>18</v>
      </c>
      <c r="J159" s="9">
        <f>IF(H159="","",INDEX(Systems!E$4:E$985,MATCH($F159,Systems!D$4:D$985,0),1))</f>
        <v>30</v>
      </c>
      <c r="K159" s="9" t="s">
        <v>108</v>
      </c>
      <c r="L159" s="9">
        <v>1988</v>
      </c>
      <c r="M159" s="9">
        <v>3</v>
      </c>
      <c r="N159" s="8">
        <f t="shared" ref="N159" si="188">IF(H159="","",H159*I159)</f>
        <v>17280</v>
      </c>
      <c r="O159" s="9">
        <f t="shared" ref="O159" si="189">IF(M159="","",IF(IF(M159=1,$C$1,IF(M159=2,L159+(0.8*J159),IF(M159=3,L159+J159)))&lt;$C$1,$C$1,(IF(M159=1,$C$1,IF(M159=2,L159+(0.8*J159),IF(M159=3,L159+J159))))))</f>
        <v>2019</v>
      </c>
      <c r="P159" s="2">
        <f t="shared" ref="P159:AI159" si="190">IF($B159="","",IF($O159=P$3,$N159*(1+(O$2*0.03)),IF(P$3=$O159+$J159,$N159*(1+(O$2*0.03)),IF(P$3=$O159+2*$J159,$N159*(1+(O$2*0.03)),IF(P$3=$O159+3*$J159,$N159*(1+(O$2*0.03)),IF(P$3=$O159+4*$J159,$N159*(1+(O$2*0.03)),IF(P$3=$O159+5*$J159,$N159*(1+(O$2*0.03)),"")))))))</f>
        <v>17280</v>
      </c>
      <c r="Q159" s="2" t="str">
        <f t="shared" si="190"/>
        <v/>
      </c>
      <c r="R159" s="2" t="str">
        <f t="shared" si="190"/>
        <v/>
      </c>
      <c r="S159" s="2" t="str">
        <f t="shared" si="190"/>
        <v/>
      </c>
      <c r="T159" s="2" t="str">
        <f t="shared" si="190"/>
        <v/>
      </c>
      <c r="U159" s="2" t="str">
        <f t="shared" si="190"/>
        <v/>
      </c>
      <c r="V159" s="2" t="str">
        <f t="shared" si="190"/>
        <v/>
      </c>
      <c r="W159" s="2" t="str">
        <f t="shared" si="190"/>
        <v/>
      </c>
      <c r="X159" s="2" t="str">
        <f t="shared" si="190"/>
        <v/>
      </c>
      <c r="Y159" s="2" t="str">
        <f t="shared" si="190"/>
        <v/>
      </c>
      <c r="Z159" s="2" t="str">
        <f t="shared" si="190"/>
        <v/>
      </c>
      <c r="AA159" s="2" t="str">
        <f t="shared" si="190"/>
        <v/>
      </c>
      <c r="AB159" s="2" t="str">
        <f t="shared" si="190"/>
        <v/>
      </c>
      <c r="AC159" s="2" t="str">
        <f t="shared" si="190"/>
        <v/>
      </c>
      <c r="AD159" s="2" t="str">
        <f t="shared" si="190"/>
        <v/>
      </c>
      <c r="AE159" s="2" t="str">
        <f t="shared" si="190"/>
        <v/>
      </c>
      <c r="AF159" s="2" t="str">
        <f t="shared" si="190"/>
        <v/>
      </c>
      <c r="AG159" s="2" t="str">
        <f t="shared" si="190"/>
        <v/>
      </c>
      <c r="AH159" s="2" t="str">
        <f t="shared" si="190"/>
        <v/>
      </c>
      <c r="AI159" s="2" t="str">
        <f t="shared" si="190"/>
        <v/>
      </c>
    </row>
    <row r="160" spans="2:35" ht="15" customHeight="1" x14ac:dyDescent="0.3">
      <c r="B160" t="s">
        <v>96</v>
      </c>
      <c r="C160" t="s">
        <v>273</v>
      </c>
      <c r="D160" t="s">
        <v>8</v>
      </c>
      <c r="E160" s="9" t="s">
        <v>301</v>
      </c>
      <c r="F160" t="s">
        <v>145</v>
      </c>
      <c r="G160" s="9"/>
      <c r="H160" s="3">
        <v>960</v>
      </c>
      <c r="I160" s="8">
        <f>IF(H160="","",INDEX(Systems!F$4:F$985,MATCH($F160,Systems!D$4:D$985,0),1))</f>
        <v>18</v>
      </c>
      <c r="J160" s="9">
        <f>IF(H160="","",INDEX(Systems!E$4:E$985,MATCH($F160,Systems!D$4:D$985,0),1))</f>
        <v>30</v>
      </c>
      <c r="K160" s="9" t="s">
        <v>108</v>
      </c>
      <c r="L160" s="9">
        <v>1995</v>
      </c>
      <c r="M160" s="9">
        <v>3</v>
      </c>
      <c r="N160" s="8">
        <f t="shared" si="137"/>
        <v>17280</v>
      </c>
      <c r="O160" s="9">
        <f t="shared" si="138"/>
        <v>2025</v>
      </c>
      <c r="P160" s="2" t="str">
        <f t="shared" ref="P160:AI160" si="191">IF($B160="","",IF($O160=P$3,$N160*(1+(O$2*0.03)),IF(P$3=$O160+$J160,$N160*(1+(O$2*0.03)),IF(P$3=$O160+2*$J160,$N160*(1+(O$2*0.03)),IF(P$3=$O160+3*$J160,$N160*(1+(O$2*0.03)),IF(P$3=$O160+4*$J160,$N160*(1+(O$2*0.03)),IF(P$3=$O160+5*$J160,$N160*(1+(O$2*0.03)),"")))))))</f>
        <v/>
      </c>
      <c r="Q160" s="2" t="str">
        <f t="shared" si="191"/>
        <v/>
      </c>
      <c r="R160" s="2" t="str">
        <f t="shared" si="191"/>
        <v/>
      </c>
      <c r="S160" s="2" t="str">
        <f t="shared" si="191"/>
        <v/>
      </c>
      <c r="T160" s="2" t="str">
        <f t="shared" si="191"/>
        <v/>
      </c>
      <c r="U160" s="2" t="str">
        <f t="shared" si="191"/>
        <v/>
      </c>
      <c r="V160" s="2">
        <f t="shared" si="191"/>
        <v>20390.399999999998</v>
      </c>
      <c r="W160" s="2" t="str">
        <f t="shared" si="191"/>
        <v/>
      </c>
      <c r="X160" s="2" t="str">
        <f t="shared" si="191"/>
        <v/>
      </c>
      <c r="Y160" s="2" t="str">
        <f t="shared" si="191"/>
        <v/>
      </c>
      <c r="Z160" s="2" t="str">
        <f t="shared" si="191"/>
        <v/>
      </c>
      <c r="AA160" s="2" t="str">
        <f t="shared" si="191"/>
        <v/>
      </c>
      <c r="AB160" s="2" t="str">
        <f t="shared" si="191"/>
        <v/>
      </c>
      <c r="AC160" s="2" t="str">
        <f t="shared" si="191"/>
        <v/>
      </c>
      <c r="AD160" s="2" t="str">
        <f t="shared" si="191"/>
        <v/>
      </c>
      <c r="AE160" s="2" t="str">
        <f t="shared" si="191"/>
        <v/>
      </c>
      <c r="AF160" s="2" t="str">
        <f t="shared" si="191"/>
        <v/>
      </c>
      <c r="AG160" s="2" t="str">
        <f t="shared" si="191"/>
        <v/>
      </c>
      <c r="AH160" s="2" t="str">
        <f t="shared" si="191"/>
        <v/>
      </c>
      <c r="AI160" s="2" t="str">
        <f t="shared" si="191"/>
        <v/>
      </c>
    </row>
    <row r="161" spans="2:35" ht="15" customHeight="1" x14ac:dyDescent="0.3">
      <c r="B161" t="s">
        <v>96</v>
      </c>
      <c r="C161" t="s">
        <v>273</v>
      </c>
      <c r="D161" t="s">
        <v>8</v>
      </c>
      <c r="E161" s="9" t="s">
        <v>302</v>
      </c>
      <c r="F161" t="s">
        <v>145</v>
      </c>
      <c r="G161" s="9"/>
      <c r="H161" s="3">
        <v>960</v>
      </c>
      <c r="I161" s="8">
        <f>IF(H161="","",INDEX(Systems!F$4:F$985,MATCH($F161,Systems!D$4:D$985,0),1))</f>
        <v>18</v>
      </c>
      <c r="J161" s="9">
        <f>IF(H161="","",INDEX(Systems!E$4:E$985,MATCH($F161,Systems!D$4:D$985,0),1))</f>
        <v>30</v>
      </c>
      <c r="K161" s="9" t="s">
        <v>108</v>
      </c>
      <c r="L161" s="9">
        <v>1988</v>
      </c>
      <c r="M161" s="9">
        <v>3</v>
      </c>
      <c r="N161" s="8">
        <f t="shared" si="137"/>
        <v>17280</v>
      </c>
      <c r="O161" s="9">
        <f t="shared" si="138"/>
        <v>2019</v>
      </c>
      <c r="P161" s="2">
        <f t="shared" ref="P161:AI161" si="192">IF($B161="","",IF($O161=P$3,$N161*(1+(O$2*0.03)),IF(P$3=$O161+$J161,$N161*(1+(O$2*0.03)),IF(P$3=$O161+2*$J161,$N161*(1+(O$2*0.03)),IF(P$3=$O161+3*$J161,$N161*(1+(O$2*0.03)),IF(P$3=$O161+4*$J161,$N161*(1+(O$2*0.03)),IF(P$3=$O161+5*$J161,$N161*(1+(O$2*0.03)),"")))))))</f>
        <v>17280</v>
      </c>
      <c r="Q161" s="2" t="str">
        <f t="shared" si="192"/>
        <v/>
      </c>
      <c r="R161" s="2" t="str">
        <f t="shared" si="192"/>
        <v/>
      </c>
      <c r="S161" s="2" t="str">
        <f t="shared" si="192"/>
        <v/>
      </c>
      <c r="T161" s="2" t="str">
        <f t="shared" si="192"/>
        <v/>
      </c>
      <c r="U161" s="2" t="str">
        <f t="shared" si="192"/>
        <v/>
      </c>
      <c r="V161" s="2" t="str">
        <f t="shared" si="192"/>
        <v/>
      </c>
      <c r="W161" s="2" t="str">
        <f t="shared" si="192"/>
        <v/>
      </c>
      <c r="X161" s="2" t="str">
        <f t="shared" si="192"/>
        <v/>
      </c>
      <c r="Y161" s="2" t="str">
        <f t="shared" si="192"/>
        <v/>
      </c>
      <c r="Z161" s="2" t="str">
        <f t="shared" si="192"/>
        <v/>
      </c>
      <c r="AA161" s="2" t="str">
        <f t="shared" si="192"/>
        <v/>
      </c>
      <c r="AB161" s="2" t="str">
        <f t="shared" si="192"/>
        <v/>
      </c>
      <c r="AC161" s="2" t="str">
        <f t="shared" si="192"/>
        <v/>
      </c>
      <c r="AD161" s="2" t="str">
        <f t="shared" si="192"/>
        <v/>
      </c>
      <c r="AE161" s="2" t="str">
        <f t="shared" si="192"/>
        <v/>
      </c>
      <c r="AF161" s="2" t="str">
        <f t="shared" si="192"/>
        <v/>
      </c>
      <c r="AG161" s="2" t="str">
        <f t="shared" si="192"/>
        <v/>
      </c>
      <c r="AH161" s="2" t="str">
        <f t="shared" si="192"/>
        <v/>
      </c>
      <c r="AI161" s="2" t="str">
        <f t="shared" si="192"/>
        <v/>
      </c>
    </row>
    <row r="162" spans="2:35" ht="15" customHeight="1" x14ac:dyDescent="0.3">
      <c r="B162" t="s">
        <v>96</v>
      </c>
      <c r="C162" t="s">
        <v>273</v>
      </c>
      <c r="D162" t="s">
        <v>8</v>
      </c>
      <c r="E162" s="9" t="s">
        <v>303</v>
      </c>
      <c r="F162" t="s">
        <v>145</v>
      </c>
      <c r="G162" s="9"/>
      <c r="H162" s="3">
        <v>960</v>
      </c>
      <c r="I162" s="8">
        <f>IF(H162="","",INDEX(Systems!F$4:F$985,MATCH($F162,Systems!D$4:D$985,0),1))</f>
        <v>18</v>
      </c>
      <c r="J162" s="9">
        <f>IF(H162="","",INDEX(Systems!E$4:E$985,MATCH($F162,Systems!D$4:D$985,0),1))</f>
        <v>30</v>
      </c>
      <c r="K162" s="9" t="s">
        <v>108</v>
      </c>
      <c r="L162" s="9">
        <v>2001</v>
      </c>
      <c r="M162" s="9">
        <v>3</v>
      </c>
      <c r="N162" s="8">
        <f t="shared" ref="N162" si="193">IF(H162="","",H162*I162)</f>
        <v>17280</v>
      </c>
      <c r="O162" s="9">
        <f t="shared" ref="O162" si="194">IF(M162="","",IF(IF(M162=1,$C$1,IF(M162=2,L162+(0.8*J162),IF(M162=3,L162+J162)))&lt;$C$1,$C$1,(IF(M162=1,$C$1,IF(M162=2,L162+(0.8*J162),IF(M162=3,L162+J162))))))</f>
        <v>2031</v>
      </c>
      <c r="P162" s="2" t="str">
        <f t="shared" ref="P162:AI162" si="195">IF($B162="","",IF($O162=P$3,$N162*(1+(O$2*0.03)),IF(P$3=$O162+$J162,$N162*(1+(O$2*0.03)),IF(P$3=$O162+2*$J162,$N162*(1+(O$2*0.03)),IF(P$3=$O162+3*$J162,$N162*(1+(O$2*0.03)),IF(P$3=$O162+4*$J162,$N162*(1+(O$2*0.03)),IF(P$3=$O162+5*$J162,$N162*(1+(O$2*0.03)),"")))))))</f>
        <v/>
      </c>
      <c r="Q162" s="2" t="str">
        <f t="shared" si="195"/>
        <v/>
      </c>
      <c r="R162" s="2" t="str">
        <f t="shared" si="195"/>
        <v/>
      </c>
      <c r="S162" s="2" t="str">
        <f t="shared" si="195"/>
        <v/>
      </c>
      <c r="T162" s="2" t="str">
        <f t="shared" si="195"/>
        <v/>
      </c>
      <c r="U162" s="2" t="str">
        <f t="shared" si="195"/>
        <v/>
      </c>
      <c r="V162" s="2" t="str">
        <f t="shared" si="195"/>
        <v/>
      </c>
      <c r="W162" s="2" t="str">
        <f t="shared" si="195"/>
        <v/>
      </c>
      <c r="X162" s="2" t="str">
        <f t="shared" si="195"/>
        <v/>
      </c>
      <c r="Y162" s="2" t="str">
        <f t="shared" si="195"/>
        <v/>
      </c>
      <c r="Z162" s="2" t="str">
        <f t="shared" si="195"/>
        <v/>
      </c>
      <c r="AA162" s="2" t="str">
        <f t="shared" si="195"/>
        <v/>
      </c>
      <c r="AB162" s="2">
        <f t="shared" si="195"/>
        <v>23500.799999999999</v>
      </c>
      <c r="AC162" s="2" t="str">
        <f t="shared" si="195"/>
        <v/>
      </c>
      <c r="AD162" s="2" t="str">
        <f t="shared" si="195"/>
        <v/>
      </c>
      <c r="AE162" s="2" t="str">
        <f t="shared" si="195"/>
        <v/>
      </c>
      <c r="AF162" s="2" t="str">
        <f t="shared" si="195"/>
        <v/>
      </c>
      <c r="AG162" s="2" t="str">
        <f t="shared" si="195"/>
        <v/>
      </c>
      <c r="AH162" s="2" t="str">
        <f t="shared" si="195"/>
        <v/>
      </c>
      <c r="AI162" s="2" t="str">
        <f t="shared" si="195"/>
        <v/>
      </c>
    </row>
    <row r="163" spans="2:35" ht="15" customHeight="1" x14ac:dyDescent="0.3">
      <c r="B163" t="s">
        <v>96</v>
      </c>
      <c r="C163" t="s">
        <v>273</v>
      </c>
      <c r="D163" t="s">
        <v>8</v>
      </c>
      <c r="E163" s="9" t="s">
        <v>304</v>
      </c>
      <c r="F163" t="s">
        <v>145</v>
      </c>
      <c r="G163" s="9"/>
      <c r="H163" s="3">
        <v>960</v>
      </c>
      <c r="I163" s="8">
        <f>IF(H163="","",INDEX(Systems!F$4:F$985,MATCH($F163,Systems!D$4:D$985,0),1))</f>
        <v>18</v>
      </c>
      <c r="J163" s="9">
        <f>IF(H163="","",INDEX(Systems!E$4:E$985,MATCH($F163,Systems!D$4:D$985,0),1))</f>
        <v>30</v>
      </c>
      <c r="K163" s="9" t="s">
        <v>108</v>
      </c>
      <c r="L163" s="9">
        <v>1993</v>
      </c>
      <c r="M163" s="9">
        <v>3</v>
      </c>
      <c r="N163" s="8">
        <f t="shared" si="137"/>
        <v>17280</v>
      </c>
      <c r="O163" s="9">
        <f t="shared" si="138"/>
        <v>2023</v>
      </c>
      <c r="P163" s="2" t="str">
        <f t="shared" ref="P163:AI163" si="196">IF($B163="","",IF($O163=P$3,$N163*(1+(O$2*0.03)),IF(P$3=$O163+$J163,$N163*(1+(O$2*0.03)),IF(P$3=$O163+2*$J163,$N163*(1+(O$2*0.03)),IF(P$3=$O163+3*$J163,$N163*(1+(O$2*0.03)),IF(P$3=$O163+4*$J163,$N163*(1+(O$2*0.03)),IF(P$3=$O163+5*$J163,$N163*(1+(O$2*0.03)),"")))))))</f>
        <v/>
      </c>
      <c r="Q163" s="2" t="str">
        <f t="shared" si="196"/>
        <v/>
      </c>
      <c r="R163" s="2" t="str">
        <f t="shared" si="196"/>
        <v/>
      </c>
      <c r="S163" s="2" t="str">
        <f t="shared" si="196"/>
        <v/>
      </c>
      <c r="T163" s="2">
        <f t="shared" si="196"/>
        <v>19353.600000000002</v>
      </c>
      <c r="U163" s="2" t="str">
        <f t="shared" si="196"/>
        <v/>
      </c>
      <c r="V163" s="2" t="str">
        <f t="shared" si="196"/>
        <v/>
      </c>
      <c r="W163" s="2" t="str">
        <f t="shared" si="196"/>
        <v/>
      </c>
      <c r="X163" s="2" t="str">
        <f t="shared" si="196"/>
        <v/>
      </c>
      <c r="Y163" s="2" t="str">
        <f t="shared" si="196"/>
        <v/>
      </c>
      <c r="Z163" s="2" t="str">
        <f t="shared" si="196"/>
        <v/>
      </c>
      <c r="AA163" s="2" t="str">
        <f t="shared" si="196"/>
        <v/>
      </c>
      <c r="AB163" s="2" t="str">
        <f t="shared" si="196"/>
        <v/>
      </c>
      <c r="AC163" s="2" t="str">
        <f t="shared" si="196"/>
        <v/>
      </c>
      <c r="AD163" s="2" t="str">
        <f t="shared" si="196"/>
        <v/>
      </c>
      <c r="AE163" s="2" t="str">
        <f t="shared" si="196"/>
        <v/>
      </c>
      <c r="AF163" s="2" t="str">
        <f t="shared" si="196"/>
        <v/>
      </c>
      <c r="AG163" s="2" t="str">
        <f t="shared" si="196"/>
        <v/>
      </c>
      <c r="AH163" s="2" t="str">
        <f t="shared" si="196"/>
        <v/>
      </c>
      <c r="AI163" s="2" t="str">
        <f t="shared" si="196"/>
        <v/>
      </c>
    </row>
    <row r="164" spans="2:35" ht="15" customHeight="1" x14ac:dyDescent="0.3">
      <c r="B164" t="s">
        <v>96</v>
      </c>
      <c r="C164" t="s">
        <v>273</v>
      </c>
      <c r="D164" t="s">
        <v>8</v>
      </c>
      <c r="E164" s="9" t="s">
        <v>305</v>
      </c>
      <c r="F164" t="s">
        <v>145</v>
      </c>
      <c r="G164" s="9"/>
      <c r="H164" s="3">
        <v>960</v>
      </c>
      <c r="I164" s="8">
        <f>IF(H164="","",INDEX(Systems!F$4:F$985,MATCH($F164,Systems!D$4:D$985,0),1))</f>
        <v>18</v>
      </c>
      <c r="J164" s="9">
        <f>IF(H164="","",INDEX(Systems!E$4:E$985,MATCH($F164,Systems!D$4:D$985,0),1))</f>
        <v>30</v>
      </c>
      <c r="K164" s="9" t="s">
        <v>108</v>
      </c>
      <c r="L164" s="9">
        <v>1993</v>
      </c>
      <c r="M164" s="9">
        <v>3</v>
      </c>
      <c r="N164" s="8">
        <f t="shared" si="137"/>
        <v>17280</v>
      </c>
      <c r="O164" s="9">
        <f t="shared" si="138"/>
        <v>2023</v>
      </c>
      <c r="P164" s="2" t="str">
        <f t="shared" ref="P164:AI164" si="197">IF($B164="","",IF($O164=P$3,$N164*(1+(O$2*0.03)),IF(P$3=$O164+$J164,$N164*(1+(O$2*0.03)),IF(P$3=$O164+2*$J164,$N164*(1+(O$2*0.03)),IF(P$3=$O164+3*$J164,$N164*(1+(O$2*0.03)),IF(P$3=$O164+4*$J164,$N164*(1+(O$2*0.03)),IF(P$3=$O164+5*$J164,$N164*(1+(O$2*0.03)),"")))))))</f>
        <v/>
      </c>
      <c r="Q164" s="2" t="str">
        <f t="shared" si="197"/>
        <v/>
      </c>
      <c r="R164" s="2" t="str">
        <f t="shared" si="197"/>
        <v/>
      </c>
      <c r="S164" s="2" t="str">
        <f t="shared" si="197"/>
        <v/>
      </c>
      <c r="T164" s="2">
        <f t="shared" si="197"/>
        <v>19353.600000000002</v>
      </c>
      <c r="U164" s="2" t="str">
        <f t="shared" si="197"/>
        <v/>
      </c>
      <c r="V164" s="2" t="str">
        <f t="shared" si="197"/>
        <v/>
      </c>
      <c r="W164" s="2" t="str">
        <f t="shared" si="197"/>
        <v/>
      </c>
      <c r="X164" s="2" t="str">
        <f t="shared" si="197"/>
        <v/>
      </c>
      <c r="Y164" s="2" t="str">
        <f t="shared" si="197"/>
        <v/>
      </c>
      <c r="Z164" s="2" t="str">
        <f t="shared" si="197"/>
        <v/>
      </c>
      <c r="AA164" s="2" t="str">
        <f t="shared" si="197"/>
        <v/>
      </c>
      <c r="AB164" s="2" t="str">
        <f t="shared" si="197"/>
        <v/>
      </c>
      <c r="AC164" s="2" t="str">
        <f t="shared" si="197"/>
        <v/>
      </c>
      <c r="AD164" s="2" t="str">
        <f t="shared" si="197"/>
        <v/>
      </c>
      <c r="AE164" s="2" t="str">
        <f t="shared" si="197"/>
        <v/>
      </c>
      <c r="AF164" s="2" t="str">
        <f t="shared" si="197"/>
        <v/>
      </c>
      <c r="AG164" s="2" t="str">
        <f t="shared" si="197"/>
        <v/>
      </c>
      <c r="AH164" s="2" t="str">
        <f t="shared" si="197"/>
        <v/>
      </c>
      <c r="AI164" s="2" t="str">
        <f t="shared" si="197"/>
        <v/>
      </c>
    </row>
    <row r="165" spans="2:35" ht="15" customHeight="1" x14ac:dyDescent="0.3">
      <c r="B165" t="s">
        <v>96</v>
      </c>
      <c r="C165" t="s">
        <v>273</v>
      </c>
      <c r="D165" t="s">
        <v>8</v>
      </c>
      <c r="E165" s="9" t="s">
        <v>306</v>
      </c>
      <c r="F165" t="s">
        <v>145</v>
      </c>
      <c r="G165" s="9"/>
      <c r="H165" s="3">
        <v>960</v>
      </c>
      <c r="I165" s="8">
        <f>IF(H165="","",INDEX(Systems!F$4:F$985,MATCH($F165,Systems!D$4:D$985,0),1))</f>
        <v>18</v>
      </c>
      <c r="J165" s="9">
        <f>IF(H165="","",INDEX(Systems!E$4:E$985,MATCH($F165,Systems!D$4:D$985,0),1))</f>
        <v>30</v>
      </c>
      <c r="K165" s="9" t="s">
        <v>108</v>
      </c>
      <c r="L165" s="9">
        <v>1993</v>
      </c>
      <c r="M165" s="9">
        <v>3</v>
      </c>
      <c r="N165" s="8">
        <f t="shared" ref="N165" si="198">IF(H165="","",H165*I165)</f>
        <v>17280</v>
      </c>
      <c r="O165" s="9">
        <f t="shared" ref="O165" si="199">IF(M165="","",IF(IF(M165=1,$C$1,IF(M165=2,L165+(0.8*J165),IF(M165=3,L165+J165)))&lt;$C$1,$C$1,(IF(M165=1,$C$1,IF(M165=2,L165+(0.8*J165),IF(M165=3,L165+J165))))))</f>
        <v>2023</v>
      </c>
      <c r="P165" s="2" t="str">
        <f t="shared" ref="P165:AI165" si="200">IF($B165="","",IF($O165=P$3,$N165*(1+(O$2*0.03)),IF(P$3=$O165+$J165,$N165*(1+(O$2*0.03)),IF(P$3=$O165+2*$J165,$N165*(1+(O$2*0.03)),IF(P$3=$O165+3*$J165,$N165*(1+(O$2*0.03)),IF(P$3=$O165+4*$J165,$N165*(1+(O$2*0.03)),IF(P$3=$O165+5*$J165,$N165*(1+(O$2*0.03)),"")))))))</f>
        <v/>
      </c>
      <c r="Q165" s="2" t="str">
        <f t="shared" si="200"/>
        <v/>
      </c>
      <c r="R165" s="2" t="str">
        <f t="shared" si="200"/>
        <v/>
      </c>
      <c r="S165" s="2" t="str">
        <f t="shared" si="200"/>
        <v/>
      </c>
      <c r="T165" s="2">
        <f t="shared" si="200"/>
        <v>19353.600000000002</v>
      </c>
      <c r="U165" s="2" t="str">
        <f t="shared" si="200"/>
        <v/>
      </c>
      <c r="V165" s="2" t="str">
        <f t="shared" si="200"/>
        <v/>
      </c>
      <c r="W165" s="2" t="str">
        <f t="shared" si="200"/>
        <v/>
      </c>
      <c r="X165" s="2" t="str">
        <f t="shared" si="200"/>
        <v/>
      </c>
      <c r="Y165" s="2" t="str">
        <f t="shared" si="200"/>
        <v/>
      </c>
      <c r="Z165" s="2" t="str">
        <f t="shared" si="200"/>
        <v/>
      </c>
      <c r="AA165" s="2" t="str">
        <f t="shared" si="200"/>
        <v/>
      </c>
      <c r="AB165" s="2" t="str">
        <f t="shared" si="200"/>
        <v/>
      </c>
      <c r="AC165" s="2" t="str">
        <f t="shared" si="200"/>
        <v/>
      </c>
      <c r="AD165" s="2" t="str">
        <f t="shared" si="200"/>
        <v/>
      </c>
      <c r="AE165" s="2" t="str">
        <f t="shared" si="200"/>
        <v/>
      </c>
      <c r="AF165" s="2" t="str">
        <f t="shared" si="200"/>
        <v/>
      </c>
      <c r="AG165" s="2" t="str">
        <f t="shared" si="200"/>
        <v/>
      </c>
      <c r="AH165" s="2" t="str">
        <f t="shared" si="200"/>
        <v/>
      </c>
      <c r="AI165" s="2" t="str">
        <f t="shared" si="200"/>
        <v/>
      </c>
    </row>
    <row r="166" spans="2:35" ht="15" customHeight="1" x14ac:dyDescent="0.3">
      <c r="B166" t="s">
        <v>96</v>
      </c>
      <c r="C166" t="s">
        <v>273</v>
      </c>
      <c r="D166" t="s">
        <v>8</v>
      </c>
      <c r="E166" s="9" t="s">
        <v>307</v>
      </c>
      <c r="F166" t="s">
        <v>145</v>
      </c>
      <c r="G166" s="9"/>
      <c r="H166" s="3">
        <v>960</v>
      </c>
      <c r="I166" s="8">
        <f>IF(H166="","",INDEX(Systems!F$4:F$985,MATCH($F166,Systems!D$4:D$985,0),1))</f>
        <v>18</v>
      </c>
      <c r="J166" s="9">
        <f>IF(H166="","",INDEX(Systems!E$4:E$985,MATCH($F166,Systems!D$4:D$985,0),1))</f>
        <v>30</v>
      </c>
      <c r="K166" s="9" t="s">
        <v>108</v>
      </c>
      <c r="L166" s="9">
        <v>1993</v>
      </c>
      <c r="M166" s="9">
        <v>3</v>
      </c>
      <c r="N166" s="8">
        <f t="shared" ref="N166:N233" si="201">IF(H166="","",H166*I166)</f>
        <v>17280</v>
      </c>
      <c r="O166" s="9">
        <f t="shared" ref="O166:O233" si="202">IF(M166="","",IF(IF(M166=1,$C$1,IF(M166=2,L166+(0.8*J166),IF(M166=3,L166+J166)))&lt;$C$1,$C$1,(IF(M166=1,$C$1,IF(M166=2,L166+(0.8*J166),IF(M166=3,L166+J166))))))</f>
        <v>2023</v>
      </c>
      <c r="P166" s="2" t="str">
        <f t="shared" ref="P166:AI166" si="203">IF($B166="","",IF($O166=P$3,$N166*(1+(O$2*0.03)),IF(P$3=$O166+$J166,$N166*(1+(O$2*0.03)),IF(P$3=$O166+2*$J166,$N166*(1+(O$2*0.03)),IF(P$3=$O166+3*$J166,$N166*(1+(O$2*0.03)),IF(P$3=$O166+4*$J166,$N166*(1+(O$2*0.03)),IF(P$3=$O166+5*$J166,$N166*(1+(O$2*0.03)),"")))))))</f>
        <v/>
      </c>
      <c r="Q166" s="2" t="str">
        <f t="shared" si="203"/>
        <v/>
      </c>
      <c r="R166" s="2" t="str">
        <f t="shared" si="203"/>
        <v/>
      </c>
      <c r="S166" s="2" t="str">
        <f t="shared" si="203"/>
        <v/>
      </c>
      <c r="T166" s="2">
        <f t="shared" si="203"/>
        <v>19353.600000000002</v>
      </c>
      <c r="U166" s="2" t="str">
        <f t="shared" si="203"/>
        <v/>
      </c>
      <c r="V166" s="2" t="str">
        <f t="shared" si="203"/>
        <v/>
      </c>
      <c r="W166" s="2" t="str">
        <f t="shared" si="203"/>
        <v/>
      </c>
      <c r="X166" s="2" t="str">
        <f t="shared" si="203"/>
        <v/>
      </c>
      <c r="Y166" s="2" t="str">
        <f t="shared" si="203"/>
        <v/>
      </c>
      <c r="Z166" s="2" t="str">
        <f t="shared" si="203"/>
        <v/>
      </c>
      <c r="AA166" s="2" t="str">
        <f t="shared" si="203"/>
        <v/>
      </c>
      <c r="AB166" s="2" t="str">
        <f t="shared" si="203"/>
        <v/>
      </c>
      <c r="AC166" s="2" t="str">
        <f t="shared" si="203"/>
        <v/>
      </c>
      <c r="AD166" s="2" t="str">
        <f t="shared" si="203"/>
        <v/>
      </c>
      <c r="AE166" s="2" t="str">
        <f t="shared" si="203"/>
        <v/>
      </c>
      <c r="AF166" s="2" t="str">
        <f t="shared" si="203"/>
        <v/>
      </c>
      <c r="AG166" s="2" t="str">
        <f t="shared" si="203"/>
        <v/>
      </c>
      <c r="AH166" s="2" t="str">
        <f t="shared" si="203"/>
        <v/>
      </c>
      <c r="AI166" s="2" t="str">
        <f t="shared" si="203"/>
        <v/>
      </c>
    </row>
    <row r="167" spans="2:35" ht="15" customHeight="1" x14ac:dyDescent="0.3">
      <c r="B167" t="s">
        <v>96</v>
      </c>
      <c r="C167" t="s">
        <v>273</v>
      </c>
      <c r="D167" t="s">
        <v>8</v>
      </c>
      <c r="E167" s="9" t="s">
        <v>315</v>
      </c>
      <c r="F167" t="s">
        <v>145</v>
      </c>
      <c r="H167" s="3">
        <v>600</v>
      </c>
      <c r="I167" s="8">
        <f>IF(H167="","",INDEX(Systems!F$4:F$985,MATCH($F167,Systems!D$4:D$985,0),1))</f>
        <v>18</v>
      </c>
      <c r="J167" s="9">
        <f>IF(H167="","",INDEX(Systems!E$4:E$985,MATCH($F167,Systems!D$4:D$985,0),1))</f>
        <v>30</v>
      </c>
      <c r="K167" s="9" t="s">
        <v>108</v>
      </c>
      <c r="L167" s="9">
        <v>1985</v>
      </c>
      <c r="M167" s="9">
        <v>3</v>
      </c>
      <c r="N167" s="8">
        <f t="shared" si="201"/>
        <v>10800</v>
      </c>
      <c r="O167" s="9">
        <f t="shared" si="202"/>
        <v>2019</v>
      </c>
      <c r="P167" s="2">
        <f t="shared" ref="P167:AI167" si="204">IF($B167="","",IF($O167=P$3,$N167*(1+(O$2*0.03)),IF(P$3=$O167+$J167,$N167*(1+(O$2*0.03)),IF(P$3=$O167+2*$J167,$N167*(1+(O$2*0.03)),IF(P$3=$O167+3*$J167,$N167*(1+(O$2*0.03)),IF(P$3=$O167+4*$J167,$N167*(1+(O$2*0.03)),IF(P$3=$O167+5*$J167,$N167*(1+(O$2*0.03)),"")))))))</f>
        <v>10800</v>
      </c>
      <c r="Q167" s="2" t="str">
        <f t="shared" si="204"/>
        <v/>
      </c>
      <c r="R167" s="2" t="str">
        <f t="shared" si="204"/>
        <v/>
      </c>
      <c r="S167" s="2" t="str">
        <f t="shared" si="204"/>
        <v/>
      </c>
      <c r="T167" s="2" t="str">
        <f t="shared" si="204"/>
        <v/>
      </c>
      <c r="U167" s="2" t="str">
        <f t="shared" si="204"/>
        <v/>
      </c>
      <c r="V167" s="2" t="str">
        <f t="shared" si="204"/>
        <v/>
      </c>
      <c r="W167" s="2" t="str">
        <f t="shared" si="204"/>
        <v/>
      </c>
      <c r="X167" s="2" t="str">
        <f t="shared" si="204"/>
        <v/>
      </c>
      <c r="Y167" s="2" t="str">
        <f t="shared" si="204"/>
        <v/>
      </c>
      <c r="Z167" s="2" t="str">
        <f t="shared" si="204"/>
        <v/>
      </c>
      <c r="AA167" s="2" t="str">
        <f t="shared" si="204"/>
        <v/>
      </c>
      <c r="AB167" s="2" t="str">
        <f t="shared" si="204"/>
        <v/>
      </c>
      <c r="AC167" s="2" t="str">
        <f t="shared" si="204"/>
        <v/>
      </c>
      <c r="AD167" s="2" t="str">
        <f t="shared" si="204"/>
        <v/>
      </c>
      <c r="AE167" s="2" t="str">
        <f t="shared" si="204"/>
        <v/>
      </c>
      <c r="AF167" s="2" t="str">
        <f t="shared" si="204"/>
        <v/>
      </c>
      <c r="AG167" s="2" t="str">
        <f t="shared" si="204"/>
        <v/>
      </c>
      <c r="AH167" s="2" t="str">
        <f t="shared" si="204"/>
        <v/>
      </c>
      <c r="AI167" s="2" t="str">
        <f t="shared" si="204"/>
        <v/>
      </c>
    </row>
    <row r="168" spans="2:35" ht="15" customHeight="1" x14ac:dyDescent="0.3">
      <c r="B168" t="s">
        <v>96</v>
      </c>
      <c r="C168" t="s">
        <v>273</v>
      </c>
      <c r="D168" t="s">
        <v>11</v>
      </c>
      <c r="F168" t="s">
        <v>79</v>
      </c>
      <c r="G168" s="9"/>
      <c r="H168" s="3">
        <v>5497</v>
      </c>
      <c r="I168" s="8">
        <f>IF(H168="","",INDEX(Systems!F$4:F$985,MATCH($F168,Systems!D$4:D$985,0),1))</f>
        <v>22.5</v>
      </c>
      <c r="J168" s="9">
        <f>IF(H168="","",INDEX(Systems!E$4:E$985,MATCH($F168,Systems!D$4:D$985,0),1))</f>
        <v>15</v>
      </c>
      <c r="K168" s="9" t="s">
        <v>109</v>
      </c>
      <c r="L168" s="9">
        <v>1980</v>
      </c>
      <c r="M168" s="9">
        <v>3</v>
      </c>
      <c r="N168" s="8">
        <f t="shared" ref="N168" si="205">IF(H168="","",H168*I168)</f>
        <v>123682.5</v>
      </c>
      <c r="O168" s="9">
        <f t="shared" ref="O168" si="206">IF(M168="","",IF(IF(M168=1,$C$1,IF(M168=2,L168+(0.8*J168),IF(M168=3,L168+J168)))&lt;$C$1,$C$1,(IF(M168=1,$C$1,IF(M168=2,L168+(0.8*J168),IF(M168=3,L168+J168))))))</f>
        <v>2019</v>
      </c>
      <c r="P168" s="2">
        <f t="shared" ref="P168:AI168" si="207">IF($B168="","",IF($O168=P$3,$N168*(1+(O$2*0.03)),IF(P$3=$O168+$J168,$N168*(1+(O$2*0.03)),IF(P$3=$O168+2*$J168,$N168*(1+(O$2*0.03)),IF(P$3=$O168+3*$J168,$N168*(1+(O$2*0.03)),IF(P$3=$O168+4*$J168,$N168*(1+(O$2*0.03)),IF(P$3=$O168+5*$J168,$N168*(1+(O$2*0.03)),"")))))))</f>
        <v>123682.5</v>
      </c>
      <c r="Q168" s="2" t="str">
        <f t="shared" si="207"/>
        <v/>
      </c>
      <c r="R168" s="2" t="str">
        <f t="shared" si="207"/>
        <v/>
      </c>
      <c r="S168" s="2" t="str">
        <f t="shared" si="207"/>
        <v/>
      </c>
      <c r="T168" s="2" t="str">
        <f t="shared" si="207"/>
        <v/>
      </c>
      <c r="U168" s="2" t="str">
        <f t="shared" si="207"/>
        <v/>
      </c>
      <c r="V168" s="2" t="str">
        <f t="shared" si="207"/>
        <v/>
      </c>
      <c r="W168" s="2" t="str">
        <f t="shared" si="207"/>
        <v/>
      </c>
      <c r="X168" s="2" t="str">
        <f t="shared" si="207"/>
        <v/>
      </c>
      <c r="Y168" s="2" t="str">
        <f t="shared" si="207"/>
        <v/>
      </c>
      <c r="Z168" s="2" t="str">
        <f t="shared" si="207"/>
        <v/>
      </c>
      <c r="AA168" s="2" t="str">
        <f t="shared" si="207"/>
        <v/>
      </c>
      <c r="AB168" s="2" t="str">
        <f t="shared" si="207"/>
        <v/>
      </c>
      <c r="AC168" s="2" t="str">
        <f t="shared" si="207"/>
        <v/>
      </c>
      <c r="AD168" s="2" t="str">
        <f t="shared" si="207"/>
        <v/>
      </c>
      <c r="AE168" s="2">
        <f t="shared" si="207"/>
        <v>179339.625</v>
      </c>
      <c r="AF168" s="2" t="str">
        <f t="shared" si="207"/>
        <v/>
      </c>
      <c r="AG168" s="2" t="str">
        <f t="shared" si="207"/>
        <v/>
      </c>
      <c r="AH168" s="2" t="str">
        <f t="shared" si="207"/>
        <v/>
      </c>
      <c r="AI168" s="2" t="str">
        <f t="shared" si="207"/>
        <v/>
      </c>
    </row>
    <row r="169" spans="2:35" ht="15" customHeight="1" x14ac:dyDescent="0.3">
      <c r="B169" t="s">
        <v>96</v>
      </c>
      <c r="C169" t="s">
        <v>273</v>
      </c>
      <c r="D169" t="s">
        <v>9</v>
      </c>
      <c r="E169" s="9" t="s">
        <v>296</v>
      </c>
      <c r="F169" t="s">
        <v>150</v>
      </c>
      <c r="G169" s="9"/>
      <c r="H169" s="3">
        <v>11395</v>
      </c>
      <c r="I169" s="8">
        <f>IF(H169="","",INDEX(Systems!F$4:F$985,MATCH($F169,Systems!D$4:D$985,0),1))</f>
        <v>4</v>
      </c>
      <c r="J169" s="9">
        <f>IF(H169="","",INDEX(Systems!E$4:E$985,MATCH($F169,Systems!D$4:D$985,0),1))</f>
        <v>20</v>
      </c>
      <c r="K169" s="9" t="s">
        <v>109</v>
      </c>
      <c r="L169" s="9">
        <v>2000</v>
      </c>
      <c r="M169" s="9">
        <v>3</v>
      </c>
      <c r="N169" s="8">
        <f t="shared" si="201"/>
        <v>45580</v>
      </c>
      <c r="O169" s="9">
        <f t="shared" si="202"/>
        <v>2020</v>
      </c>
      <c r="P169" s="2" t="str">
        <f t="shared" ref="P169:AI169" si="208">IF($B169="","",IF($O169=P$3,$N169*(1+(O$2*0.03)),IF(P$3=$O169+$J169,$N169*(1+(O$2*0.03)),IF(P$3=$O169+2*$J169,$N169*(1+(O$2*0.03)),IF(P$3=$O169+3*$J169,$N169*(1+(O$2*0.03)),IF(P$3=$O169+4*$J169,$N169*(1+(O$2*0.03)),IF(P$3=$O169+5*$J169,$N169*(1+(O$2*0.03)),"")))))))</f>
        <v/>
      </c>
      <c r="Q169" s="2">
        <f t="shared" si="208"/>
        <v>46947.4</v>
      </c>
      <c r="R169" s="2" t="str">
        <f t="shared" si="208"/>
        <v/>
      </c>
      <c r="S169" s="2" t="str">
        <f t="shared" si="208"/>
        <v/>
      </c>
      <c r="T169" s="2" t="str">
        <f t="shared" si="208"/>
        <v/>
      </c>
      <c r="U169" s="2" t="str">
        <f t="shared" si="208"/>
        <v/>
      </c>
      <c r="V169" s="2" t="str">
        <f t="shared" si="208"/>
        <v/>
      </c>
      <c r="W169" s="2" t="str">
        <f t="shared" si="208"/>
        <v/>
      </c>
      <c r="X169" s="2" t="str">
        <f t="shared" si="208"/>
        <v/>
      </c>
      <c r="Y169" s="2" t="str">
        <f t="shared" si="208"/>
        <v/>
      </c>
      <c r="Z169" s="2" t="str">
        <f t="shared" si="208"/>
        <v/>
      </c>
      <c r="AA169" s="2" t="str">
        <f t="shared" si="208"/>
        <v/>
      </c>
      <c r="AB169" s="2" t="str">
        <f t="shared" si="208"/>
        <v/>
      </c>
      <c r="AC169" s="2" t="str">
        <f t="shared" si="208"/>
        <v/>
      </c>
      <c r="AD169" s="2" t="str">
        <f t="shared" si="208"/>
        <v/>
      </c>
      <c r="AE169" s="2" t="str">
        <f t="shared" si="208"/>
        <v/>
      </c>
      <c r="AF169" s="2" t="str">
        <f t="shared" si="208"/>
        <v/>
      </c>
      <c r="AG169" s="2" t="str">
        <f t="shared" si="208"/>
        <v/>
      </c>
      <c r="AH169" s="2" t="str">
        <f t="shared" si="208"/>
        <v/>
      </c>
      <c r="AI169" s="2" t="str">
        <f t="shared" si="208"/>
        <v/>
      </c>
    </row>
    <row r="170" spans="2:35" ht="15" customHeight="1" x14ac:dyDescent="0.3">
      <c r="B170" t="s">
        <v>96</v>
      </c>
      <c r="C170" t="s">
        <v>273</v>
      </c>
      <c r="D170" t="s">
        <v>9</v>
      </c>
      <c r="E170" s="9" t="s">
        <v>297</v>
      </c>
      <c r="F170" t="s">
        <v>150</v>
      </c>
      <c r="G170" s="9"/>
      <c r="H170" s="3">
        <v>25359</v>
      </c>
      <c r="I170" s="8">
        <f>IF(H170="","",INDEX(Systems!F$4:F$985,MATCH($F170,Systems!D$4:D$985,0),1))</f>
        <v>4</v>
      </c>
      <c r="J170" s="9">
        <f>IF(H170="","",INDEX(Systems!E$4:E$985,MATCH($F170,Systems!D$4:D$985,0),1))</f>
        <v>20</v>
      </c>
      <c r="K170" s="9" t="s">
        <v>109</v>
      </c>
      <c r="L170" s="9">
        <v>2000</v>
      </c>
      <c r="M170" s="9">
        <v>3</v>
      </c>
      <c r="N170" s="8">
        <f t="shared" ref="N170" si="209">IF(H170="","",H170*I170)</f>
        <v>101436</v>
      </c>
      <c r="O170" s="9">
        <f t="shared" ref="O170" si="210">IF(M170="","",IF(IF(M170=1,$C$1,IF(M170=2,L170+(0.8*J170),IF(M170=3,L170+J170)))&lt;$C$1,$C$1,(IF(M170=1,$C$1,IF(M170=2,L170+(0.8*J170),IF(M170=3,L170+J170))))))</f>
        <v>2020</v>
      </c>
      <c r="P170" s="2" t="str">
        <f t="shared" ref="P170:AI170" si="211">IF($B170="","",IF($O170=P$3,$N170*(1+(O$2*0.03)),IF(P$3=$O170+$J170,$N170*(1+(O$2*0.03)),IF(P$3=$O170+2*$J170,$N170*(1+(O$2*0.03)),IF(P$3=$O170+3*$J170,$N170*(1+(O$2*0.03)),IF(P$3=$O170+4*$J170,$N170*(1+(O$2*0.03)),IF(P$3=$O170+5*$J170,$N170*(1+(O$2*0.03)),"")))))))</f>
        <v/>
      </c>
      <c r="Q170" s="2">
        <f t="shared" si="211"/>
        <v>104479.08</v>
      </c>
      <c r="R170" s="2" t="str">
        <f t="shared" si="211"/>
        <v/>
      </c>
      <c r="S170" s="2" t="str">
        <f t="shared" si="211"/>
        <v/>
      </c>
      <c r="T170" s="2" t="str">
        <f t="shared" si="211"/>
        <v/>
      </c>
      <c r="U170" s="2" t="str">
        <f t="shared" si="211"/>
        <v/>
      </c>
      <c r="V170" s="2" t="str">
        <f t="shared" si="211"/>
        <v/>
      </c>
      <c r="W170" s="2" t="str">
        <f t="shared" si="211"/>
        <v/>
      </c>
      <c r="X170" s="2" t="str">
        <f t="shared" si="211"/>
        <v/>
      </c>
      <c r="Y170" s="2" t="str">
        <f t="shared" si="211"/>
        <v/>
      </c>
      <c r="Z170" s="2" t="str">
        <f t="shared" si="211"/>
        <v/>
      </c>
      <c r="AA170" s="2" t="str">
        <f t="shared" si="211"/>
        <v/>
      </c>
      <c r="AB170" s="2" t="str">
        <f t="shared" si="211"/>
        <v/>
      </c>
      <c r="AC170" s="2" t="str">
        <f t="shared" si="211"/>
        <v/>
      </c>
      <c r="AD170" s="2" t="str">
        <f t="shared" si="211"/>
        <v/>
      </c>
      <c r="AE170" s="2" t="str">
        <f t="shared" si="211"/>
        <v/>
      </c>
      <c r="AF170" s="2" t="str">
        <f t="shared" si="211"/>
        <v/>
      </c>
      <c r="AG170" s="2" t="str">
        <f t="shared" si="211"/>
        <v/>
      </c>
      <c r="AH170" s="2" t="str">
        <f t="shared" si="211"/>
        <v/>
      </c>
      <c r="AI170" s="2" t="str">
        <f t="shared" si="211"/>
        <v/>
      </c>
    </row>
    <row r="171" spans="2:35" ht="15" customHeight="1" x14ac:dyDescent="0.3">
      <c r="B171" t="s">
        <v>96</v>
      </c>
      <c r="C171" t="s">
        <v>273</v>
      </c>
      <c r="D171" t="s">
        <v>9</v>
      </c>
      <c r="E171" s="9" t="s">
        <v>298</v>
      </c>
      <c r="F171" t="s">
        <v>150</v>
      </c>
      <c r="G171" s="9"/>
      <c r="H171" s="3">
        <v>24579</v>
      </c>
      <c r="I171" s="8">
        <f>IF(H171="","",INDEX(Systems!F$4:F$985,MATCH($F171,Systems!D$4:D$985,0),1))</f>
        <v>4</v>
      </c>
      <c r="J171" s="9">
        <f>IF(H171="","",INDEX(Systems!E$4:E$985,MATCH($F171,Systems!D$4:D$985,0),1))</f>
        <v>20</v>
      </c>
      <c r="K171" s="9" t="s">
        <v>109</v>
      </c>
      <c r="L171" s="9">
        <v>2000</v>
      </c>
      <c r="M171" s="9">
        <v>3</v>
      </c>
      <c r="N171" s="8">
        <f t="shared" si="201"/>
        <v>98316</v>
      </c>
      <c r="O171" s="9">
        <f t="shared" si="202"/>
        <v>2020</v>
      </c>
      <c r="P171" s="2" t="str">
        <f t="shared" ref="P171:AI171" si="212">IF($B171="","",IF($O171=P$3,$N171*(1+(O$2*0.03)),IF(P$3=$O171+$J171,$N171*(1+(O$2*0.03)),IF(P$3=$O171+2*$J171,$N171*(1+(O$2*0.03)),IF(P$3=$O171+3*$J171,$N171*(1+(O$2*0.03)),IF(P$3=$O171+4*$J171,$N171*(1+(O$2*0.03)),IF(P$3=$O171+5*$J171,$N171*(1+(O$2*0.03)),"")))))))</f>
        <v/>
      </c>
      <c r="Q171" s="2">
        <f t="shared" si="212"/>
        <v>101265.48</v>
      </c>
      <c r="R171" s="2" t="str">
        <f t="shared" si="212"/>
        <v/>
      </c>
      <c r="S171" s="2" t="str">
        <f t="shared" si="212"/>
        <v/>
      </c>
      <c r="T171" s="2" t="str">
        <f t="shared" si="212"/>
        <v/>
      </c>
      <c r="U171" s="2" t="str">
        <f t="shared" si="212"/>
        <v/>
      </c>
      <c r="V171" s="2" t="str">
        <f t="shared" si="212"/>
        <v/>
      </c>
      <c r="W171" s="2" t="str">
        <f t="shared" si="212"/>
        <v/>
      </c>
      <c r="X171" s="2" t="str">
        <f t="shared" si="212"/>
        <v/>
      </c>
      <c r="Y171" s="2" t="str">
        <f t="shared" si="212"/>
        <v/>
      </c>
      <c r="Z171" s="2" t="str">
        <f t="shared" si="212"/>
        <v/>
      </c>
      <c r="AA171" s="2" t="str">
        <f t="shared" si="212"/>
        <v/>
      </c>
      <c r="AB171" s="2" t="str">
        <f t="shared" si="212"/>
        <v/>
      </c>
      <c r="AC171" s="2" t="str">
        <f t="shared" si="212"/>
        <v/>
      </c>
      <c r="AD171" s="2" t="str">
        <f t="shared" si="212"/>
        <v/>
      </c>
      <c r="AE171" s="2" t="str">
        <f t="shared" si="212"/>
        <v/>
      </c>
      <c r="AF171" s="2" t="str">
        <f t="shared" si="212"/>
        <v/>
      </c>
      <c r="AG171" s="2" t="str">
        <f t="shared" si="212"/>
        <v/>
      </c>
      <c r="AH171" s="2" t="str">
        <f t="shared" si="212"/>
        <v/>
      </c>
      <c r="AI171" s="2" t="str">
        <f t="shared" si="212"/>
        <v/>
      </c>
    </row>
    <row r="172" spans="2:35" ht="15" customHeight="1" x14ac:dyDescent="0.3">
      <c r="B172" t="s">
        <v>96</v>
      </c>
      <c r="C172" t="s">
        <v>273</v>
      </c>
      <c r="D172" t="s">
        <v>9</v>
      </c>
      <c r="E172" s="9" t="s">
        <v>314</v>
      </c>
      <c r="F172" t="s">
        <v>150</v>
      </c>
      <c r="G172" s="9"/>
      <c r="H172" s="3">
        <v>2652</v>
      </c>
      <c r="I172" s="8">
        <f>IF(H172="","",INDEX(Systems!F$4:F$985,MATCH($F172,Systems!D$4:D$985,0),1))</f>
        <v>4</v>
      </c>
      <c r="J172" s="9">
        <f>IF(H172="","",INDEX(Systems!E$4:E$985,MATCH($F172,Systems!D$4:D$985,0),1))</f>
        <v>20</v>
      </c>
      <c r="K172" s="9" t="s">
        <v>109</v>
      </c>
      <c r="L172" s="9">
        <v>2000</v>
      </c>
      <c r="M172" s="9">
        <v>3</v>
      </c>
      <c r="N172" s="8">
        <f t="shared" si="201"/>
        <v>10608</v>
      </c>
      <c r="O172" s="9">
        <f t="shared" si="202"/>
        <v>2020</v>
      </c>
      <c r="P172" s="2" t="str">
        <f t="shared" ref="P172:AI172" si="213">IF($B172="","",IF($O172=P$3,$N172*(1+(O$2*0.03)),IF(P$3=$O172+$J172,$N172*(1+(O$2*0.03)),IF(P$3=$O172+2*$J172,$N172*(1+(O$2*0.03)),IF(P$3=$O172+3*$J172,$N172*(1+(O$2*0.03)),IF(P$3=$O172+4*$J172,$N172*(1+(O$2*0.03)),IF(P$3=$O172+5*$J172,$N172*(1+(O$2*0.03)),"")))))))</f>
        <v/>
      </c>
      <c r="Q172" s="2">
        <f t="shared" si="213"/>
        <v>10926.24</v>
      </c>
      <c r="R172" s="2" t="str">
        <f t="shared" si="213"/>
        <v/>
      </c>
      <c r="S172" s="2" t="str">
        <f t="shared" si="213"/>
        <v/>
      </c>
      <c r="T172" s="2" t="str">
        <f t="shared" si="213"/>
        <v/>
      </c>
      <c r="U172" s="2" t="str">
        <f t="shared" si="213"/>
        <v/>
      </c>
      <c r="V172" s="2" t="str">
        <f t="shared" si="213"/>
        <v/>
      </c>
      <c r="W172" s="2" t="str">
        <f t="shared" si="213"/>
        <v/>
      </c>
      <c r="X172" s="2" t="str">
        <f t="shared" si="213"/>
        <v/>
      </c>
      <c r="Y172" s="2" t="str">
        <f t="shared" si="213"/>
        <v/>
      </c>
      <c r="Z172" s="2" t="str">
        <f t="shared" si="213"/>
        <v/>
      </c>
      <c r="AA172" s="2" t="str">
        <f t="shared" si="213"/>
        <v/>
      </c>
      <c r="AB172" s="2" t="str">
        <f t="shared" si="213"/>
        <v/>
      </c>
      <c r="AC172" s="2" t="str">
        <f t="shared" si="213"/>
        <v/>
      </c>
      <c r="AD172" s="2" t="str">
        <f t="shared" si="213"/>
        <v/>
      </c>
      <c r="AE172" s="2" t="str">
        <f t="shared" si="213"/>
        <v/>
      </c>
      <c r="AF172" s="2" t="str">
        <f t="shared" si="213"/>
        <v/>
      </c>
      <c r="AG172" s="2" t="str">
        <f t="shared" si="213"/>
        <v/>
      </c>
      <c r="AH172" s="2" t="str">
        <f t="shared" si="213"/>
        <v/>
      </c>
      <c r="AI172" s="2" t="str">
        <f t="shared" si="213"/>
        <v/>
      </c>
    </row>
    <row r="173" spans="2:35" ht="15" customHeight="1" x14ac:dyDescent="0.3">
      <c r="B173" t="s">
        <v>96</v>
      </c>
      <c r="C173" t="s">
        <v>273</v>
      </c>
      <c r="D173" t="s">
        <v>9</v>
      </c>
      <c r="E173" s="9" t="s">
        <v>308</v>
      </c>
      <c r="F173" t="s">
        <v>150</v>
      </c>
      <c r="G173" s="9"/>
      <c r="H173" s="3">
        <v>1518</v>
      </c>
      <c r="I173" s="8">
        <f>IF(H173="","",INDEX(Systems!F$4:F$985,MATCH($F173,Systems!D$4:D$985,0),1))</f>
        <v>4</v>
      </c>
      <c r="J173" s="9">
        <f>IF(H173="","",INDEX(Systems!E$4:E$985,MATCH($F173,Systems!D$4:D$985,0),1))</f>
        <v>20</v>
      </c>
      <c r="K173" s="9" t="s">
        <v>108</v>
      </c>
      <c r="L173" s="9">
        <v>1991</v>
      </c>
      <c r="M173" s="9">
        <v>3</v>
      </c>
      <c r="N173" s="8">
        <f t="shared" si="201"/>
        <v>6072</v>
      </c>
      <c r="O173" s="9">
        <f t="shared" si="202"/>
        <v>2019</v>
      </c>
      <c r="P173" s="2">
        <f t="shared" ref="P173:AI173" si="214">IF($B173="","",IF($O173=P$3,$N173*(1+(O$2*0.03)),IF(P$3=$O173+$J173,$N173*(1+(O$2*0.03)),IF(P$3=$O173+2*$J173,$N173*(1+(O$2*0.03)),IF(P$3=$O173+3*$J173,$N173*(1+(O$2*0.03)),IF(P$3=$O173+4*$J173,$N173*(1+(O$2*0.03)),IF(P$3=$O173+5*$J173,$N173*(1+(O$2*0.03)),"")))))))</f>
        <v>6072</v>
      </c>
      <c r="Q173" s="2" t="str">
        <f t="shared" si="214"/>
        <v/>
      </c>
      <c r="R173" s="2" t="str">
        <f t="shared" si="214"/>
        <v/>
      </c>
      <c r="S173" s="2" t="str">
        <f t="shared" si="214"/>
        <v/>
      </c>
      <c r="T173" s="2" t="str">
        <f t="shared" si="214"/>
        <v/>
      </c>
      <c r="U173" s="2" t="str">
        <f t="shared" si="214"/>
        <v/>
      </c>
      <c r="V173" s="2" t="str">
        <f t="shared" si="214"/>
        <v/>
      </c>
      <c r="W173" s="2" t="str">
        <f t="shared" si="214"/>
        <v/>
      </c>
      <c r="X173" s="2" t="str">
        <f t="shared" si="214"/>
        <v/>
      </c>
      <c r="Y173" s="2" t="str">
        <f t="shared" si="214"/>
        <v/>
      </c>
      <c r="Z173" s="2" t="str">
        <f t="shared" si="214"/>
        <v/>
      </c>
      <c r="AA173" s="2" t="str">
        <f t="shared" si="214"/>
        <v/>
      </c>
      <c r="AB173" s="2" t="str">
        <f t="shared" si="214"/>
        <v/>
      </c>
      <c r="AC173" s="2" t="str">
        <f t="shared" si="214"/>
        <v/>
      </c>
      <c r="AD173" s="2" t="str">
        <f t="shared" si="214"/>
        <v/>
      </c>
      <c r="AE173" s="2" t="str">
        <f t="shared" si="214"/>
        <v/>
      </c>
      <c r="AF173" s="2" t="str">
        <f t="shared" si="214"/>
        <v/>
      </c>
      <c r="AG173" s="2" t="str">
        <f t="shared" si="214"/>
        <v/>
      </c>
      <c r="AH173" s="2" t="str">
        <f t="shared" si="214"/>
        <v/>
      </c>
      <c r="AI173" s="2" t="str">
        <f t="shared" si="214"/>
        <v/>
      </c>
    </row>
    <row r="174" spans="2:35" ht="15" customHeight="1" x14ac:dyDescent="0.3">
      <c r="B174" t="s">
        <v>96</v>
      </c>
      <c r="C174" t="s">
        <v>273</v>
      </c>
      <c r="D174" t="s">
        <v>9</v>
      </c>
      <c r="E174" s="9" t="s">
        <v>299</v>
      </c>
      <c r="F174" t="s">
        <v>150</v>
      </c>
      <c r="H174" s="3">
        <v>2095</v>
      </c>
      <c r="I174" s="8">
        <f>IF(H174="","",INDEX(Systems!F$4:F$985,MATCH($F174,Systems!D$4:D$985,0),1))</f>
        <v>4</v>
      </c>
      <c r="J174" s="9">
        <f>IF(H174="","",INDEX(Systems!E$4:E$985,MATCH($F174,Systems!D$4:D$985,0),1))</f>
        <v>20</v>
      </c>
      <c r="K174" s="9" t="s">
        <v>108</v>
      </c>
      <c r="L174" s="9">
        <v>2001</v>
      </c>
      <c r="M174" s="9">
        <v>3</v>
      </c>
      <c r="N174" s="8">
        <f t="shared" si="201"/>
        <v>8380</v>
      </c>
      <c r="O174" s="9">
        <f t="shared" si="202"/>
        <v>2021</v>
      </c>
      <c r="P174" s="2" t="str">
        <f t="shared" ref="P174:AI174" si="215">IF($B174="","",IF($O174=P$3,$N174*(1+(O$2*0.03)),IF(P$3=$O174+$J174,$N174*(1+(O$2*0.03)),IF(P$3=$O174+2*$J174,$N174*(1+(O$2*0.03)),IF(P$3=$O174+3*$J174,$N174*(1+(O$2*0.03)),IF(P$3=$O174+4*$J174,$N174*(1+(O$2*0.03)),IF(P$3=$O174+5*$J174,$N174*(1+(O$2*0.03)),"")))))))</f>
        <v/>
      </c>
      <c r="Q174" s="2" t="str">
        <f t="shared" si="215"/>
        <v/>
      </c>
      <c r="R174" s="2">
        <f t="shared" si="215"/>
        <v>8882.8000000000011</v>
      </c>
      <c r="S174" s="2" t="str">
        <f t="shared" si="215"/>
        <v/>
      </c>
      <c r="T174" s="2" t="str">
        <f t="shared" si="215"/>
        <v/>
      </c>
      <c r="U174" s="2" t="str">
        <f t="shared" si="215"/>
        <v/>
      </c>
      <c r="V174" s="2" t="str">
        <f t="shared" si="215"/>
        <v/>
      </c>
      <c r="W174" s="2" t="str">
        <f t="shared" si="215"/>
        <v/>
      </c>
      <c r="X174" s="2" t="str">
        <f t="shared" si="215"/>
        <v/>
      </c>
      <c r="Y174" s="2" t="str">
        <f t="shared" si="215"/>
        <v/>
      </c>
      <c r="Z174" s="2" t="str">
        <f t="shared" si="215"/>
        <v/>
      </c>
      <c r="AA174" s="2" t="str">
        <f t="shared" si="215"/>
        <v/>
      </c>
      <c r="AB174" s="2" t="str">
        <f t="shared" si="215"/>
        <v/>
      </c>
      <c r="AC174" s="2" t="str">
        <f t="shared" si="215"/>
        <v/>
      </c>
      <c r="AD174" s="2" t="str">
        <f t="shared" si="215"/>
        <v/>
      </c>
      <c r="AE174" s="2" t="str">
        <f t="shared" si="215"/>
        <v/>
      </c>
      <c r="AF174" s="2" t="str">
        <f t="shared" si="215"/>
        <v/>
      </c>
      <c r="AG174" s="2" t="str">
        <f t="shared" si="215"/>
        <v/>
      </c>
      <c r="AH174" s="2" t="str">
        <f t="shared" si="215"/>
        <v/>
      </c>
      <c r="AI174" s="2" t="str">
        <f t="shared" si="215"/>
        <v/>
      </c>
    </row>
    <row r="175" spans="2:35" ht="15" customHeight="1" x14ac:dyDescent="0.3">
      <c r="B175" t="s">
        <v>96</v>
      </c>
      <c r="C175" t="s">
        <v>273</v>
      </c>
      <c r="D175" t="s">
        <v>9</v>
      </c>
      <c r="E175" s="9" t="s">
        <v>300</v>
      </c>
      <c r="F175" t="s">
        <v>150</v>
      </c>
      <c r="G175" s="9"/>
      <c r="H175" s="3">
        <v>960</v>
      </c>
      <c r="I175" s="8">
        <f>IF(H175="","",INDEX(Systems!F$4:F$985,MATCH($F175,Systems!D$4:D$985,0),1))</f>
        <v>4</v>
      </c>
      <c r="J175" s="9">
        <f>IF(H175="","",INDEX(Systems!E$4:E$985,MATCH($F175,Systems!D$4:D$985,0),1))</f>
        <v>20</v>
      </c>
      <c r="K175" s="9" t="s">
        <v>108</v>
      </c>
      <c r="L175" s="9">
        <v>1988</v>
      </c>
      <c r="M175" s="9">
        <v>3</v>
      </c>
      <c r="N175" s="8">
        <f t="shared" si="201"/>
        <v>3840</v>
      </c>
      <c r="O175" s="9">
        <f t="shared" si="202"/>
        <v>2019</v>
      </c>
      <c r="P175" s="2">
        <f t="shared" ref="P175:AI175" si="216">IF($B175="","",IF($O175=P$3,$N175*(1+(O$2*0.03)),IF(P$3=$O175+$J175,$N175*(1+(O$2*0.03)),IF(P$3=$O175+2*$J175,$N175*(1+(O$2*0.03)),IF(P$3=$O175+3*$J175,$N175*(1+(O$2*0.03)),IF(P$3=$O175+4*$J175,$N175*(1+(O$2*0.03)),IF(P$3=$O175+5*$J175,$N175*(1+(O$2*0.03)),"")))))))</f>
        <v>3840</v>
      </c>
      <c r="Q175" s="2" t="str">
        <f t="shared" si="216"/>
        <v/>
      </c>
      <c r="R175" s="2" t="str">
        <f t="shared" si="216"/>
        <v/>
      </c>
      <c r="S175" s="2" t="str">
        <f t="shared" si="216"/>
        <v/>
      </c>
      <c r="T175" s="2" t="str">
        <f t="shared" si="216"/>
        <v/>
      </c>
      <c r="U175" s="2" t="str">
        <f t="shared" si="216"/>
        <v/>
      </c>
      <c r="V175" s="2" t="str">
        <f t="shared" si="216"/>
        <v/>
      </c>
      <c r="W175" s="2" t="str">
        <f t="shared" si="216"/>
        <v/>
      </c>
      <c r="X175" s="2" t="str">
        <f t="shared" si="216"/>
        <v/>
      </c>
      <c r="Y175" s="2" t="str">
        <f t="shared" si="216"/>
        <v/>
      </c>
      <c r="Z175" s="2" t="str">
        <f t="shared" si="216"/>
        <v/>
      </c>
      <c r="AA175" s="2" t="str">
        <f t="shared" si="216"/>
        <v/>
      </c>
      <c r="AB175" s="2" t="str">
        <f t="shared" si="216"/>
        <v/>
      </c>
      <c r="AC175" s="2" t="str">
        <f t="shared" si="216"/>
        <v/>
      </c>
      <c r="AD175" s="2" t="str">
        <f t="shared" si="216"/>
        <v/>
      </c>
      <c r="AE175" s="2" t="str">
        <f t="shared" si="216"/>
        <v/>
      </c>
      <c r="AF175" s="2" t="str">
        <f t="shared" si="216"/>
        <v/>
      </c>
      <c r="AG175" s="2" t="str">
        <f t="shared" si="216"/>
        <v/>
      </c>
      <c r="AH175" s="2" t="str">
        <f t="shared" si="216"/>
        <v/>
      </c>
      <c r="AI175" s="2" t="str">
        <f t="shared" si="216"/>
        <v/>
      </c>
    </row>
    <row r="176" spans="2:35" ht="15" customHeight="1" x14ac:dyDescent="0.3">
      <c r="B176" t="s">
        <v>96</v>
      </c>
      <c r="C176" t="s">
        <v>273</v>
      </c>
      <c r="D176" t="s">
        <v>9</v>
      </c>
      <c r="E176" s="9" t="s">
        <v>301</v>
      </c>
      <c r="F176" t="s">
        <v>150</v>
      </c>
      <c r="G176" s="9"/>
      <c r="H176" s="3">
        <v>960</v>
      </c>
      <c r="I176" s="8">
        <f>IF(H176="","",INDEX(Systems!F$4:F$985,MATCH($F176,Systems!D$4:D$985,0),1))</f>
        <v>4</v>
      </c>
      <c r="J176" s="9">
        <f>IF(H176="","",INDEX(Systems!E$4:E$985,MATCH($F176,Systems!D$4:D$985,0),1))</f>
        <v>20</v>
      </c>
      <c r="K176" s="9" t="s">
        <v>108</v>
      </c>
      <c r="L176" s="9">
        <v>1995</v>
      </c>
      <c r="M176" s="9">
        <v>3</v>
      </c>
      <c r="N176" s="8">
        <f t="shared" si="201"/>
        <v>3840</v>
      </c>
      <c r="O176" s="9">
        <f t="shared" si="202"/>
        <v>2019</v>
      </c>
      <c r="P176" s="2">
        <f t="shared" ref="P176:AI176" si="217">IF($B176="","",IF($O176=P$3,$N176*(1+(O$2*0.03)),IF(P$3=$O176+$J176,$N176*(1+(O$2*0.03)),IF(P$3=$O176+2*$J176,$N176*(1+(O$2*0.03)),IF(P$3=$O176+3*$J176,$N176*(1+(O$2*0.03)),IF(P$3=$O176+4*$J176,$N176*(1+(O$2*0.03)),IF(P$3=$O176+5*$J176,$N176*(1+(O$2*0.03)),"")))))))</f>
        <v>3840</v>
      </c>
      <c r="Q176" s="2" t="str">
        <f t="shared" si="217"/>
        <v/>
      </c>
      <c r="R176" s="2" t="str">
        <f t="shared" si="217"/>
        <v/>
      </c>
      <c r="S176" s="2" t="str">
        <f t="shared" si="217"/>
        <v/>
      </c>
      <c r="T176" s="2" t="str">
        <f t="shared" si="217"/>
        <v/>
      </c>
      <c r="U176" s="2" t="str">
        <f t="shared" si="217"/>
        <v/>
      </c>
      <c r="V176" s="2" t="str">
        <f t="shared" si="217"/>
        <v/>
      </c>
      <c r="W176" s="2" t="str">
        <f t="shared" si="217"/>
        <v/>
      </c>
      <c r="X176" s="2" t="str">
        <f t="shared" si="217"/>
        <v/>
      </c>
      <c r="Y176" s="2" t="str">
        <f t="shared" si="217"/>
        <v/>
      </c>
      <c r="Z176" s="2" t="str">
        <f t="shared" si="217"/>
        <v/>
      </c>
      <c r="AA176" s="2" t="str">
        <f t="shared" si="217"/>
        <v/>
      </c>
      <c r="AB176" s="2" t="str">
        <f t="shared" si="217"/>
        <v/>
      </c>
      <c r="AC176" s="2" t="str">
        <f t="shared" si="217"/>
        <v/>
      </c>
      <c r="AD176" s="2" t="str">
        <f t="shared" si="217"/>
        <v/>
      </c>
      <c r="AE176" s="2" t="str">
        <f t="shared" si="217"/>
        <v/>
      </c>
      <c r="AF176" s="2" t="str">
        <f t="shared" si="217"/>
        <v/>
      </c>
      <c r="AG176" s="2" t="str">
        <f t="shared" si="217"/>
        <v/>
      </c>
      <c r="AH176" s="2" t="str">
        <f t="shared" si="217"/>
        <v/>
      </c>
      <c r="AI176" s="2" t="str">
        <f t="shared" si="217"/>
        <v/>
      </c>
    </row>
    <row r="177" spans="2:35" ht="15" customHeight="1" x14ac:dyDescent="0.3">
      <c r="B177" t="s">
        <v>96</v>
      </c>
      <c r="C177" t="s">
        <v>273</v>
      </c>
      <c r="D177" t="s">
        <v>9</v>
      </c>
      <c r="E177" s="9" t="s">
        <v>302</v>
      </c>
      <c r="F177" t="s">
        <v>150</v>
      </c>
      <c r="G177" s="9"/>
      <c r="H177" s="3">
        <v>960</v>
      </c>
      <c r="I177" s="8">
        <f>IF(H177="","",INDEX(Systems!F$4:F$985,MATCH($F177,Systems!D$4:D$985,0),1))</f>
        <v>4</v>
      </c>
      <c r="J177" s="9">
        <f>IF(H177="","",INDEX(Systems!E$4:E$985,MATCH($F177,Systems!D$4:D$985,0),1))</f>
        <v>20</v>
      </c>
      <c r="K177" s="9" t="s">
        <v>108</v>
      </c>
      <c r="L177" s="9">
        <v>1988</v>
      </c>
      <c r="M177" s="9">
        <v>3</v>
      </c>
      <c r="N177" s="8">
        <f t="shared" si="201"/>
        <v>3840</v>
      </c>
      <c r="O177" s="9">
        <f t="shared" si="202"/>
        <v>2019</v>
      </c>
      <c r="P177" s="2">
        <f t="shared" ref="P177:AI177" si="218">IF($B177="","",IF($O177=P$3,$N177*(1+(O$2*0.03)),IF(P$3=$O177+$J177,$N177*(1+(O$2*0.03)),IF(P$3=$O177+2*$J177,$N177*(1+(O$2*0.03)),IF(P$3=$O177+3*$J177,$N177*(1+(O$2*0.03)),IF(P$3=$O177+4*$J177,$N177*(1+(O$2*0.03)),IF(P$3=$O177+5*$J177,$N177*(1+(O$2*0.03)),"")))))))</f>
        <v>3840</v>
      </c>
      <c r="Q177" s="2" t="str">
        <f t="shared" si="218"/>
        <v/>
      </c>
      <c r="R177" s="2" t="str">
        <f t="shared" si="218"/>
        <v/>
      </c>
      <c r="S177" s="2" t="str">
        <f t="shared" si="218"/>
        <v/>
      </c>
      <c r="T177" s="2" t="str">
        <f t="shared" si="218"/>
        <v/>
      </c>
      <c r="U177" s="2" t="str">
        <f t="shared" si="218"/>
        <v/>
      </c>
      <c r="V177" s="2" t="str">
        <f t="shared" si="218"/>
        <v/>
      </c>
      <c r="W177" s="2" t="str">
        <f t="shared" si="218"/>
        <v/>
      </c>
      <c r="X177" s="2" t="str">
        <f t="shared" si="218"/>
        <v/>
      </c>
      <c r="Y177" s="2" t="str">
        <f t="shared" si="218"/>
        <v/>
      </c>
      <c r="Z177" s="2" t="str">
        <f t="shared" si="218"/>
        <v/>
      </c>
      <c r="AA177" s="2" t="str">
        <f t="shared" si="218"/>
        <v/>
      </c>
      <c r="AB177" s="2" t="str">
        <f t="shared" si="218"/>
        <v/>
      </c>
      <c r="AC177" s="2" t="str">
        <f t="shared" si="218"/>
        <v/>
      </c>
      <c r="AD177" s="2" t="str">
        <f t="shared" si="218"/>
        <v/>
      </c>
      <c r="AE177" s="2" t="str">
        <f t="shared" si="218"/>
        <v/>
      </c>
      <c r="AF177" s="2" t="str">
        <f t="shared" si="218"/>
        <v/>
      </c>
      <c r="AG177" s="2" t="str">
        <f t="shared" si="218"/>
        <v/>
      </c>
      <c r="AH177" s="2" t="str">
        <f t="shared" si="218"/>
        <v/>
      </c>
      <c r="AI177" s="2" t="str">
        <f t="shared" si="218"/>
        <v/>
      </c>
    </row>
    <row r="178" spans="2:35" ht="15" customHeight="1" x14ac:dyDescent="0.3">
      <c r="B178" t="s">
        <v>96</v>
      </c>
      <c r="C178" t="s">
        <v>273</v>
      </c>
      <c r="D178" t="s">
        <v>9</v>
      </c>
      <c r="E178" s="9" t="s">
        <v>303</v>
      </c>
      <c r="F178" t="s">
        <v>150</v>
      </c>
      <c r="G178" s="9"/>
      <c r="H178" s="3">
        <v>960</v>
      </c>
      <c r="I178" s="8">
        <f>IF(H178="","",INDEX(Systems!F$4:F$985,MATCH($F178,Systems!D$4:D$985,0),1))</f>
        <v>4</v>
      </c>
      <c r="J178" s="9">
        <f>IF(H178="","",INDEX(Systems!E$4:E$985,MATCH($F178,Systems!D$4:D$985,0),1))</f>
        <v>20</v>
      </c>
      <c r="K178" s="9" t="s">
        <v>108</v>
      </c>
      <c r="L178" s="9">
        <v>2001</v>
      </c>
      <c r="M178" s="9">
        <v>3</v>
      </c>
      <c r="N178" s="8">
        <f t="shared" si="201"/>
        <v>3840</v>
      </c>
      <c r="O178" s="9">
        <f t="shared" si="202"/>
        <v>2021</v>
      </c>
      <c r="P178" s="2" t="str">
        <f t="shared" ref="P178:AI178" si="219">IF($B178="","",IF($O178=P$3,$N178*(1+(O$2*0.03)),IF(P$3=$O178+$J178,$N178*(1+(O$2*0.03)),IF(P$3=$O178+2*$J178,$N178*(1+(O$2*0.03)),IF(P$3=$O178+3*$J178,$N178*(1+(O$2*0.03)),IF(P$3=$O178+4*$J178,$N178*(1+(O$2*0.03)),IF(P$3=$O178+5*$J178,$N178*(1+(O$2*0.03)),"")))))))</f>
        <v/>
      </c>
      <c r="Q178" s="2" t="str">
        <f t="shared" si="219"/>
        <v/>
      </c>
      <c r="R178" s="2">
        <f t="shared" si="219"/>
        <v>4070.4</v>
      </c>
      <c r="S178" s="2" t="str">
        <f t="shared" si="219"/>
        <v/>
      </c>
      <c r="T178" s="2" t="str">
        <f t="shared" si="219"/>
        <v/>
      </c>
      <c r="U178" s="2" t="str">
        <f t="shared" si="219"/>
        <v/>
      </c>
      <c r="V178" s="2" t="str">
        <f t="shared" si="219"/>
        <v/>
      </c>
      <c r="W178" s="2" t="str">
        <f t="shared" si="219"/>
        <v/>
      </c>
      <c r="X178" s="2" t="str">
        <f t="shared" si="219"/>
        <v/>
      </c>
      <c r="Y178" s="2" t="str">
        <f t="shared" si="219"/>
        <v/>
      </c>
      <c r="Z178" s="2" t="str">
        <f t="shared" si="219"/>
        <v/>
      </c>
      <c r="AA178" s="2" t="str">
        <f t="shared" si="219"/>
        <v/>
      </c>
      <c r="AB178" s="2" t="str">
        <f t="shared" si="219"/>
        <v/>
      </c>
      <c r="AC178" s="2" t="str">
        <f t="shared" si="219"/>
        <v/>
      </c>
      <c r="AD178" s="2" t="str">
        <f t="shared" si="219"/>
        <v/>
      </c>
      <c r="AE178" s="2" t="str">
        <f t="shared" si="219"/>
        <v/>
      </c>
      <c r="AF178" s="2" t="str">
        <f t="shared" si="219"/>
        <v/>
      </c>
      <c r="AG178" s="2" t="str">
        <f t="shared" si="219"/>
        <v/>
      </c>
      <c r="AH178" s="2" t="str">
        <f t="shared" si="219"/>
        <v/>
      </c>
      <c r="AI178" s="2" t="str">
        <f t="shared" si="219"/>
        <v/>
      </c>
    </row>
    <row r="179" spans="2:35" ht="15" customHeight="1" x14ac:dyDescent="0.3">
      <c r="B179" t="s">
        <v>96</v>
      </c>
      <c r="C179" t="s">
        <v>273</v>
      </c>
      <c r="D179" t="s">
        <v>9</v>
      </c>
      <c r="E179" s="9" t="s">
        <v>304</v>
      </c>
      <c r="F179" t="s">
        <v>150</v>
      </c>
      <c r="G179" s="9"/>
      <c r="H179" s="3">
        <v>960</v>
      </c>
      <c r="I179" s="8">
        <f>IF(H179="","",INDEX(Systems!F$4:F$985,MATCH($F179,Systems!D$4:D$985,0),1))</f>
        <v>4</v>
      </c>
      <c r="J179" s="9">
        <f>IF(H179="","",INDEX(Systems!E$4:E$985,MATCH($F179,Systems!D$4:D$985,0),1))</f>
        <v>20</v>
      </c>
      <c r="K179" s="9" t="s">
        <v>108</v>
      </c>
      <c r="L179" s="9">
        <v>1993</v>
      </c>
      <c r="M179" s="9">
        <v>3</v>
      </c>
      <c r="N179" s="8">
        <f t="shared" si="201"/>
        <v>3840</v>
      </c>
      <c r="O179" s="9">
        <f t="shared" si="202"/>
        <v>2019</v>
      </c>
      <c r="P179" s="2">
        <f t="shared" ref="P179:AI179" si="220">IF($B179="","",IF($O179=P$3,$N179*(1+(O$2*0.03)),IF(P$3=$O179+$J179,$N179*(1+(O$2*0.03)),IF(P$3=$O179+2*$J179,$N179*(1+(O$2*0.03)),IF(P$3=$O179+3*$J179,$N179*(1+(O$2*0.03)),IF(P$3=$O179+4*$J179,$N179*(1+(O$2*0.03)),IF(P$3=$O179+5*$J179,$N179*(1+(O$2*0.03)),"")))))))</f>
        <v>3840</v>
      </c>
      <c r="Q179" s="2" t="str">
        <f t="shared" si="220"/>
        <v/>
      </c>
      <c r="R179" s="2" t="str">
        <f t="shared" si="220"/>
        <v/>
      </c>
      <c r="S179" s="2" t="str">
        <f t="shared" si="220"/>
        <v/>
      </c>
      <c r="T179" s="2" t="str">
        <f t="shared" si="220"/>
        <v/>
      </c>
      <c r="U179" s="2" t="str">
        <f t="shared" si="220"/>
        <v/>
      </c>
      <c r="V179" s="2" t="str">
        <f t="shared" si="220"/>
        <v/>
      </c>
      <c r="W179" s="2" t="str">
        <f t="shared" si="220"/>
        <v/>
      </c>
      <c r="X179" s="2" t="str">
        <f t="shared" si="220"/>
        <v/>
      </c>
      <c r="Y179" s="2" t="str">
        <f t="shared" si="220"/>
        <v/>
      </c>
      <c r="Z179" s="2" t="str">
        <f t="shared" si="220"/>
        <v/>
      </c>
      <c r="AA179" s="2" t="str">
        <f t="shared" si="220"/>
        <v/>
      </c>
      <c r="AB179" s="2" t="str">
        <f t="shared" si="220"/>
        <v/>
      </c>
      <c r="AC179" s="2" t="str">
        <f t="shared" si="220"/>
        <v/>
      </c>
      <c r="AD179" s="2" t="str">
        <f t="shared" si="220"/>
        <v/>
      </c>
      <c r="AE179" s="2" t="str">
        <f t="shared" si="220"/>
        <v/>
      </c>
      <c r="AF179" s="2" t="str">
        <f t="shared" si="220"/>
        <v/>
      </c>
      <c r="AG179" s="2" t="str">
        <f t="shared" si="220"/>
        <v/>
      </c>
      <c r="AH179" s="2" t="str">
        <f t="shared" si="220"/>
        <v/>
      </c>
      <c r="AI179" s="2" t="str">
        <f t="shared" si="220"/>
        <v/>
      </c>
    </row>
    <row r="180" spans="2:35" ht="15" customHeight="1" x14ac:dyDescent="0.3">
      <c r="B180" t="s">
        <v>96</v>
      </c>
      <c r="C180" t="s">
        <v>273</v>
      </c>
      <c r="D180" t="s">
        <v>9</v>
      </c>
      <c r="E180" s="9" t="s">
        <v>305</v>
      </c>
      <c r="F180" t="s">
        <v>150</v>
      </c>
      <c r="H180" s="3">
        <v>960</v>
      </c>
      <c r="I180" s="8">
        <f>IF(H180="","",INDEX(Systems!F$4:F$985,MATCH($F180,Systems!D$4:D$985,0),1))</f>
        <v>4</v>
      </c>
      <c r="J180" s="9">
        <f>IF(H180="","",INDEX(Systems!E$4:E$985,MATCH($F180,Systems!D$4:D$985,0),1))</f>
        <v>20</v>
      </c>
      <c r="K180" s="9" t="s">
        <v>108</v>
      </c>
      <c r="L180" s="9">
        <v>1993</v>
      </c>
      <c r="M180" s="9">
        <v>3</v>
      </c>
      <c r="N180" s="8">
        <f t="shared" si="201"/>
        <v>3840</v>
      </c>
      <c r="O180" s="9">
        <f t="shared" si="202"/>
        <v>2019</v>
      </c>
      <c r="P180" s="2">
        <f t="shared" ref="P180:AI180" si="221">IF($B180="","",IF($O180=P$3,$N180*(1+(O$2*0.03)),IF(P$3=$O180+$J180,$N180*(1+(O$2*0.03)),IF(P$3=$O180+2*$J180,$N180*(1+(O$2*0.03)),IF(P$3=$O180+3*$J180,$N180*(1+(O$2*0.03)),IF(P$3=$O180+4*$J180,$N180*(1+(O$2*0.03)),IF(P$3=$O180+5*$J180,$N180*(1+(O$2*0.03)),"")))))))</f>
        <v>3840</v>
      </c>
      <c r="Q180" s="2" t="str">
        <f t="shared" si="221"/>
        <v/>
      </c>
      <c r="R180" s="2" t="str">
        <f t="shared" si="221"/>
        <v/>
      </c>
      <c r="S180" s="2" t="str">
        <f t="shared" si="221"/>
        <v/>
      </c>
      <c r="T180" s="2" t="str">
        <f t="shared" si="221"/>
        <v/>
      </c>
      <c r="U180" s="2" t="str">
        <f t="shared" si="221"/>
        <v/>
      </c>
      <c r="V180" s="2" t="str">
        <f t="shared" si="221"/>
        <v/>
      </c>
      <c r="W180" s="2" t="str">
        <f t="shared" si="221"/>
        <v/>
      </c>
      <c r="X180" s="2" t="str">
        <f t="shared" si="221"/>
        <v/>
      </c>
      <c r="Y180" s="2" t="str">
        <f t="shared" si="221"/>
        <v/>
      </c>
      <c r="Z180" s="2" t="str">
        <f t="shared" si="221"/>
        <v/>
      </c>
      <c r="AA180" s="2" t="str">
        <f t="shared" si="221"/>
        <v/>
      </c>
      <c r="AB180" s="2" t="str">
        <f t="shared" si="221"/>
        <v/>
      </c>
      <c r="AC180" s="2" t="str">
        <f t="shared" si="221"/>
        <v/>
      </c>
      <c r="AD180" s="2" t="str">
        <f t="shared" si="221"/>
        <v/>
      </c>
      <c r="AE180" s="2" t="str">
        <f t="shared" si="221"/>
        <v/>
      </c>
      <c r="AF180" s="2" t="str">
        <f t="shared" si="221"/>
        <v/>
      </c>
      <c r="AG180" s="2" t="str">
        <f t="shared" si="221"/>
        <v/>
      </c>
      <c r="AH180" s="2" t="str">
        <f t="shared" si="221"/>
        <v/>
      </c>
      <c r="AI180" s="2" t="str">
        <f t="shared" si="221"/>
        <v/>
      </c>
    </row>
    <row r="181" spans="2:35" ht="15" customHeight="1" x14ac:dyDescent="0.3">
      <c r="B181" t="s">
        <v>96</v>
      </c>
      <c r="C181" t="s">
        <v>273</v>
      </c>
      <c r="D181" t="s">
        <v>9</v>
      </c>
      <c r="E181" s="9" t="s">
        <v>306</v>
      </c>
      <c r="F181" t="s">
        <v>150</v>
      </c>
      <c r="G181" s="9"/>
      <c r="H181" s="3">
        <v>960</v>
      </c>
      <c r="I181" s="8">
        <f>IF(H181="","",INDEX(Systems!F$4:F$985,MATCH($F181,Systems!D$4:D$985,0),1))</f>
        <v>4</v>
      </c>
      <c r="J181" s="9">
        <f>IF(H181="","",INDEX(Systems!E$4:E$985,MATCH($F181,Systems!D$4:D$985,0),1))</f>
        <v>20</v>
      </c>
      <c r="K181" s="9" t="s">
        <v>108</v>
      </c>
      <c r="L181" s="9">
        <v>1993</v>
      </c>
      <c r="M181" s="9">
        <v>3</v>
      </c>
      <c r="N181" s="8">
        <f t="shared" si="201"/>
        <v>3840</v>
      </c>
      <c r="O181" s="9">
        <f t="shared" si="202"/>
        <v>2019</v>
      </c>
      <c r="P181" s="2">
        <f t="shared" ref="P181:AI181" si="222">IF($B181="","",IF($O181=P$3,$N181*(1+(O$2*0.03)),IF(P$3=$O181+$J181,$N181*(1+(O$2*0.03)),IF(P$3=$O181+2*$J181,$N181*(1+(O$2*0.03)),IF(P$3=$O181+3*$J181,$N181*(1+(O$2*0.03)),IF(P$3=$O181+4*$J181,$N181*(1+(O$2*0.03)),IF(P$3=$O181+5*$J181,$N181*(1+(O$2*0.03)),"")))))))</f>
        <v>3840</v>
      </c>
      <c r="Q181" s="2" t="str">
        <f t="shared" si="222"/>
        <v/>
      </c>
      <c r="R181" s="2" t="str">
        <f t="shared" si="222"/>
        <v/>
      </c>
      <c r="S181" s="2" t="str">
        <f t="shared" si="222"/>
        <v/>
      </c>
      <c r="T181" s="2" t="str">
        <f t="shared" si="222"/>
        <v/>
      </c>
      <c r="U181" s="2" t="str">
        <f t="shared" si="222"/>
        <v/>
      </c>
      <c r="V181" s="2" t="str">
        <f t="shared" si="222"/>
        <v/>
      </c>
      <c r="W181" s="2" t="str">
        <f t="shared" si="222"/>
        <v/>
      </c>
      <c r="X181" s="2" t="str">
        <f t="shared" si="222"/>
        <v/>
      </c>
      <c r="Y181" s="2" t="str">
        <f t="shared" si="222"/>
        <v/>
      </c>
      <c r="Z181" s="2" t="str">
        <f t="shared" si="222"/>
        <v/>
      </c>
      <c r="AA181" s="2" t="str">
        <f t="shared" si="222"/>
        <v/>
      </c>
      <c r="AB181" s="2" t="str">
        <f t="shared" si="222"/>
        <v/>
      </c>
      <c r="AC181" s="2" t="str">
        <f t="shared" si="222"/>
        <v/>
      </c>
      <c r="AD181" s="2" t="str">
        <f t="shared" si="222"/>
        <v/>
      </c>
      <c r="AE181" s="2" t="str">
        <f t="shared" si="222"/>
        <v/>
      </c>
      <c r="AF181" s="2" t="str">
        <f t="shared" si="222"/>
        <v/>
      </c>
      <c r="AG181" s="2" t="str">
        <f t="shared" si="222"/>
        <v/>
      </c>
      <c r="AH181" s="2" t="str">
        <f t="shared" si="222"/>
        <v/>
      </c>
      <c r="AI181" s="2" t="str">
        <f t="shared" si="222"/>
        <v/>
      </c>
    </row>
    <row r="182" spans="2:35" ht="15" customHeight="1" x14ac:dyDescent="0.3">
      <c r="B182" t="s">
        <v>96</v>
      </c>
      <c r="C182" t="s">
        <v>273</v>
      </c>
      <c r="D182" t="s">
        <v>9</v>
      </c>
      <c r="E182" s="9" t="s">
        <v>307</v>
      </c>
      <c r="F182" t="s">
        <v>150</v>
      </c>
      <c r="G182" s="9"/>
      <c r="H182" s="3">
        <v>960</v>
      </c>
      <c r="I182" s="8">
        <f>IF(H182="","",INDEX(Systems!F$4:F$985,MATCH($F182,Systems!D$4:D$985,0),1))</f>
        <v>4</v>
      </c>
      <c r="J182" s="9">
        <f>IF(H182="","",INDEX(Systems!E$4:E$985,MATCH($F182,Systems!D$4:D$985,0),1))</f>
        <v>20</v>
      </c>
      <c r="K182" s="9" t="s">
        <v>108</v>
      </c>
      <c r="L182" s="9">
        <v>1993</v>
      </c>
      <c r="M182" s="9">
        <v>3</v>
      </c>
      <c r="N182" s="8">
        <f t="shared" si="201"/>
        <v>3840</v>
      </c>
      <c r="O182" s="9">
        <f t="shared" si="202"/>
        <v>2019</v>
      </c>
      <c r="P182" s="2">
        <f t="shared" ref="P182:AI182" si="223">IF($B182="","",IF($O182=P$3,$N182*(1+(O$2*0.03)),IF(P$3=$O182+$J182,$N182*(1+(O$2*0.03)),IF(P$3=$O182+2*$J182,$N182*(1+(O$2*0.03)),IF(P$3=$O182+3*$J182,$N182*(1+(O$2*0.03)),IF(P$3=$O182+4*$J182,$N182*(1+(O$2*0.03)),IF(P$3=$O182+5*$J182,$N182*(1+(O$2*0.03)),"")))))))</f>
        <v>3840</v>
      </c>
      <c r="Q182" s="2" t="str">
        <f t="shared" si="223"/>
        <v/>
      </c>
      <c r="R182" s="2" t="str">
        <f t="shared" si="223"/>
        <v/>
      </c>
      <c r="S182" s="2" t="str">
        <f t="shared" si="223"/>
        <v/>
      </c>
      <c r="T182" s="2" t="str">
        <f t="shared" si="223"/>
        <v/>
      </c>
      <c r="U182" s="2" t="str">
        <f t="shared" si="223"/>
        <v/>
      </c>
      <c r="V182" s="2" t="str">
        <f t="shared" si="223"/>
        <v/>
      </c>
      <c r="W182" s="2" t="str">
        <f t="shared" si="223"/>
        <v/>
      </c>
      <c r="X182" s="2" t="str">
        <f t="shared" si="223"/>
        <v/>
      </c>
      <c r="Y182" s="2" t="str">
        <f t="shared" si="223"/>
        <v/>
      </c>
      <c r="Z182" s="2" t="str">
        <f t="shared" si="223"/>
        <v/>
      </c>
      <c r="AA182" s="2" t="str">
        <f t="shared" si="223"/>
        <v/>
      </c>
      <c r="AB182" s="2" t="str">
        <f t="shared" si="223"/>
        <v/>
      </c>
      <c r="AC182" s="2" t="str">
        <f t="shared" si="223"/>
        <v/>
      </c>
      <c r="AD182" s="2" t="str">
        <f t="shared" si="223"/>
        <v/>
      </c>
      <c r="AE182" s="2" t="str">
        <f t="shared" si="223"/>
        <v/>
      </c>
      <c r="AF182" s="2" t="str">
        <f t="shared" si="223"/>
        <v/>
      </c>
      <c r="AG182" s="2" t="str">
        <f t="shared" si="223"/>
        <v/>
      </c>
      <c r="AH182" s="2" t="str">
        <f t="shared" si="223"/>
        <v/>
      </c>
      <c r="AI182" s="2" t="str">
        <f t="shared" si="223"/>
        <v/>
      </c>
    </row>
    <row r="183" spans="2:35" ht="15" customHeight="1" x14ac:dyDescent="0.3">
      <c r="B183" t="s">
        <v>96</v>
      </c>
      <c r="C183" t="s">
        <v>273</v>
      </c>
      <c r="D183" t="s">
        <v>9</v>
      </c>
      <c r="E183" s="9" t="s">
        <v>315</v>
      </c>
      <c r="F183" t="s">
        <v>150</v>
      </c>
      <c r="G183" s="9"/>
      <c r="H183" s="3">
        <v>600</v>
      </c>
      <c r="I183" s="8">
        <f>IF(H183="","",INDEX(Systems!F$4:F$985,MATCH($F183,Systems!D$4:D$985,0),1))</f>
        <v>4</v>
      </c>
      <c r="J183" s="9">
        <f>IF(H183="","",INDEX(Systems!E$4:E$985,MATCH($F183,Systems!D$4:D$985,0),1))</f>
        <v>20</v>
      </c>
      <c r="K183" s="9" t="s">
        <v>108</v>
      </c>
      <c r="L183" s="9">
        <v>2000</v>
      </c>
      <c r="M183" s="9">
        <v>3</v>
      </c>
      <c r="N183" s="8">
        <f t="shared" si="201"/>
        <v>2400</v>
      </c>
      <c r="O183" s="9">
        <f t="shared" si="202"/>
        <v>2020</v>
      </c>
      <c r="P183" s="2" t="str">
        <f t="shared" ref="P183:AI183" si="224">IF($B183="","",IF($O183=P$3,$N183*(1+(O$2*0.03)),IF(P$3=$O183+$J183,$N183*(1+(O$2*0.03)),IF(P$3=$O183+2*$J183,$N183*(1+(O$2*0.03)),IF(P$3=$O183+3*$J183,$N183*(1+(O$2*0.03)),IF(P$3=$O183+4*$J183,$N183*(1+(O$2*0.03)),IF(P$3=$O183+5*$J183,$N183*(1+(O$2*0.03)),"")))))))</f>
        <v/>
      </c>
      <c r="Q183" s="2">
        <f t="shared" si="224"/>
        <v>2472</v>
      </c>
      <c r="R183" s="2" t="str">
        <f t="shared" si="224"/>
        <v/>
      </c>
      <c r="S183" s="2" t="str">
        <f t="shared" si="224"/>
        <v/>
      </c>
      <c r="T183" s="2" t="str">
        <f t="shared" si="224"/>
        <v/>
      </c>
      <c r="U183" s="2" t="str">
        <f t="shared" si="224"/>
        <v/>
      </c>
      <c r="V183" s="2" t="str">
        <f t="shared" si="224"/>
        <v/>
      </c>
      <c r="W183" s="2" t="str">
        <f t="shared" si="224"/>
        <v/>
      </c>
      <c r="X183" s="2" t="str">
        <f t="shared" si="224"/>
        <v/>
      </c>
      <c r="Y183" s="2" t="str">
        <f t="shared" si="224"/>
        <v/>
      </c>
      <c r="Z183" s="2" t="str">
        <f t="shared" si="224"/>
        <v/>
      </c>
      <c r="AA183" s="2" t="str">
        <f t="shared" si="224"/>
        <v/>
      </c>
      <c r="AB183" s="2" t="str">
        <f t="shared" si="224"/>
        <v/>
      </c>
      <c r="AC183" s="2" t="str">
        <f t="shared" si="224"/>
        <v/>
      </c>
      <c r="AD183" s="2" t="str">
        <f t="shared" si="224"/>
        <v/>
      </c>
      <c r="AE183" s="2" t="str">
        <f t="shared" si="224"/>
        <v/>
      </c>
      <c r="AF183" s="2" t="str">
        <f t="shared" si="224"/>
        <v/>
      </c>
      <c r="AG183" s="2" t="str">
        <f t="shared" si="224"/>
        <v/>
      </c>
      <c r="AH183" s="2" t="str">
        <f t="shared" si="224"/>
        <v/>
      </c>
      <c r="AI183" s="2" t="str">
        <f t="shared" si="224"/>
        <v/>
      </c>
    </row>
    <row r="184" spans="2:35" ht="15" customHeight="1" x14ac:dyDescent="0.3">
      <c r="B184" t="s">
        <v>96</v>
      </c>
      <c r="C184" t="s">
        <v>257</v>
      </c>
      <c r="D184" t="s">
        <v>4</v>
      </c>
      <c r="E184" s="9" t="s">
        <v>398</v>
      </c>
      <c r="F184" t="s">
        <v>33</v>
      </c>
      <c r="G184" s="9"/>
      <c r="H184" s="3">
        <v>22008</v>
      </c>
      <c r="I184" s="8">
        <f>IF(H184="","",INDEX(Systems!F$4:F$985,MATCH($F184,Systems!D$4:D$985,0),1))</f>
        <v>7.5</v>
      </c>
      <c r="J184" s="9">
        <f>IF(H184="","",INDEX(Systems!E$4:E$985,MATCH($F184,Systems!D$4:D$985,0),1))</f>
        <v>30</v>
      </c>
      <c r="K184" s="9" t="s">
        <v>109</v>
      </c>
      <c r="L184" s="9">
        <v>1990</v>
      </c>
      <c r="M184" s="9">
        <v>1</v>
      </c>
      <c r="N184" s="8">
        <f t="shared" si="201"/>
        <v>165060</v>
      </c>
      <c r="O184" s="9">
        <f t="shared" si="202"/>
        <v>2019</v>
      </c>
      <c r="P184" s="2">
        <f t="shared" ref="P184:AI184" si="225">IF($B184="","",IF($O184=P$3,$N184*(1+(O$2*0.03)),IF(P$3=$O184+$J184,$N184*(1+(O$2*0.03)),IF(P$3=$O184+2*$J184,$N184*(1+(O$2*0.03)),IF(P$3=$O184+3*$J184,$N184*(1+(O$2*0.03)),IF(P$3=$O184+4*$J184,$N184*(1+(O$2*0.03)),IF(P$3=$O184+5*$J184,$N184*(1+(O$2*0.03)),"")))))))</f>
        <v>165060</v>
      </c>
      <c r="Q184" s="2" t="str">
        <f t="shared" si="225"/>
        <v/>
      </c>
      <c r="R184" s="2" t="str">
        <f t="shared" si="225"/>
        <v/>
      </c>
      <c r="S184" s="2" t="str">
        <f t="shared" si="225"/>
        <v/>
      </c>
      <c r="T184" s="2" t="str">
        <f t="shared" si="225"/>
        <v/>
      </c>
      <c r="U184" s="2" t="str">
        <f t="shared" si="225"/>
        <v/>
      </c>
      <c r="V184" s="2" t="str">
        <f t="shared" si="225"/>
        <v/>
      </c>
      <c r="W184" s="2" t="str">
        <f t="shared" si="225"/>
        <v/>
      </c>
      <c r="X184" s="2" t="str">
        <f t="shared" si="225"/>
        <v/>
      </c>
      <c r="Y184" s="2" t="str">
        <f t="shared" si="225"/>
        <v/>
      </c>
      <c r="Z184" s="2" t="str">
        <f t="shared" si="225"/>
        <v/>
      </c>
      <c r="AA184" s="2" t="str">
        <f t="shared" si="225"/>
        <v/>
      </c>
      <c r="AB184" s="2" t="str">
        <f t="shared" si="225"/>
        <v/>
      </c>
      <c r="AC184" s="2" t="str">
        <f t="shared" si="225"/>
        <v/>
      </c>
      <c r="AD184" s="2" t="str">
        <f t="shared" si="225"/>
        <v/>
      </c>
      <c r="AE184" s="2" t="str">
        <f t="shared" si="225"/>
        <v/>
      </c>
      <c r="AF184" s="2" t="str">
        <f t="shared" si="225"/>
        <v/>
      </c>
      <c r="AG184" s="2" t="str">
        <f t="shared" si="225"/>
        <v/>
      </c>
      <c r="AH184" s="2" t="str">
        <f t="shared" si="225"/>
        <v/>
      </c>
      <c r="AI184" s="2" t="str">
        <f t="shared" si="225"/>
        <v/>
      </c>
    </row>
    <row r="185" spans="2:35" ht="15" customHeight="1" x14ac:dyDescent="0.3">
      <c r="B185" t="s">
        <v>96</v>
      </c>
      <c r="C185" t="s">
        <v>257</v>
      </c>
      <c r="D185" t="s">
        <v>4</v>
      </c>
      <c r="E185" s="9" t="s">
        <v>400</v>
      </c>
      <c r="F185" t="s">
        <v>32</v>
      </c>
      <c r="G185" s="9"/>
      <c r="H185" s="3">
        <v>28048</v>
      </c>
      <c r="I185" s="8">
        <f>IF(H185="","",INDEX(Systems!F$4:F$985,MATCH($F185,Systems!D$4:D$985,0),1))</f>
        <v>5.5</v>
      </c>
      <c r="J185" s="9">
        <f>IF(H185="","",INDEX(Systems!E$4:E$985,MATCH($F185,Systems!D$4:D$985,0),1))</f>
        <v>30</v>
      </c>
      <c r="K185" s="9" t="s">
        <v>109</v>
      </c>
      <c r="L185" s="9">
        <v>2015</v>
      </c>
      <c r="M185" s="9">
        <v>3</v>
      </c>
      <c r="N185" s="8">
        <f t="shared" ref="N185" si="226">IF(H185="","",H185*I185)</f>
        <v>154264</v>
      </c>
      <c r="O185" s="9">
        <f t="shared" ref="O185" si="227">IF(M185="","",IF(IF(M185=1,$C$1,IF(M185=2,L185+(0.8*J185),IF(M185=3,L185+J185)))&lt;$C$1,$C$1,(IF(M185=1,$C$1,IF(M185=2,L185+(0.8*J185),IF(M185=3,L185+J185))))))</f>
        <v>2045</v>
      </c>
      <c r="P185" s="2" t="str">
        <f t="shared" ref="P185:AI185" si="228">IF($B185="","",IF($O185=P$3,$N185*(1+(O$2*0.03)),IF(P$3=$O185+$J185,$N185*(1+(O$2*0.03)),IF(P$3=$O185+2*$J185,$N185*(1+(O$2*0.03)),IF(P$3=$O185+3*$J185,$N185*(1+(O$2*0.03)),IF(P$3=$O185+4*$J185,$N185*(1+(O$2*0.03)),IF(P$3=$O185+5*$J185,$N185*(1+(O$2*0.03)),"")))))))</f>
        <v/>
      </c>
      <c r="Q185" s="2" t="str">
        <f t="shared" si="228"/>
        <v/>
      </c>
      <c r="R185" s="2" t="str">
        <f t="shared" si="228"/>
        <v/>
      </c>
      <c r="S185" s="2" t="str">
        <f t="shared" si="228"/>
        <v/>
      </c>
      <c r="T185" s="2" t="str">
        <f t="shared" si="228"/>
        <v/>
      </c>
      <c r="U185" s="2" t="str">
        <f t="shared" si="228"/>
        <v/>
      </c>
      <c r="V185" s="2" t="str">
        <f t="shared" si="228"/>
        <v/>
      </c>
      <c r="W185" s="2" t="str">
        <f t="shared" si="228"/>
        <v/>
      </c>
      <c r="X185" s="2" t="str">
        <f t="shared" si="228"/>
        <v/>
      </c>
      <c r="Y185" s="2" t="str">
        <f t="shared" si="228"/>
        <v/>
      </c>
      <c r="Z185" s="2" t="str">
        <f t="shared" si="228"/>
        <v/>
      </c>
      <c r="AA185" s="2" t="str">
        <f t="shared" si="228"/>
        <v/>
      </c>
      <c r="AB185" s="2" t="str">
        <f t="shared" si="228"/>
        <v/>
      </c>
      <c r="AC185" s="2" t="str">
        <f t="shared" si="228"/>
        <v/>
      </c>
      <c r="AD185" s="2" t="str">
        <f t="shared" si="228"/>
        <v/>
      </c>
      <c r="AE185" s="2" t="str">
        <f t="shared" si="228"/>
        <v/>
      </c>
      <c r="AF185" s="2" t="str">
        <f t="shared" si="228"/>
        <v/>
      </c>
      <c r="AG185" s="2" t="str">
        <f t="shared" si="228"/>
        <v/>
      </c>
      <c r="AH185" s="2" t="str">
        <f t="shared" si="228"/>
        <v/>
      </c>
      <c r="AI185" s="2" t="str">
        <f t="shared" si="228"/>
        <v/>
      </c>
    </row>
    <row r="186" spans="2:35" ht="15" customHeight="1" x14ac:dyDescent="0.3">
      <c r="B186" t="s">
        <v>96</v>
      </c>
      <c r="C186" t="s">
        <v>257</v>
      </c>
      <c r="D186" t="s">
        <v>4</v>
      </c>
      <c r="E186" s="9" t="s">
        <v>399</v>
      </c>
      <c r="F186" t="s">
        <v>33</v>
      </c>
      <c r="H186" s="3">
        <v>38734</v>
      </c>
      <c r="I186" s="8">
        <f>IF(H186="","",INDEX(Systems!F$4:F$985,MATCH($F186,Systems!D$4:D$985,0),1))</f>
        <v>7.5</v>
      </c>
      <c r="J186" s="9">
        <f>IF(H186="","",INDEX(Systems!E$4:E$985,MATCH($F186,Systems!D$4:D$985,0),1))</f>
        <v>30</v>
      </c>
      <c r="K186" s="9" t="s">
        <v>109</v>
      </c>
      <c r="L186" s="9">
        <v>1990</v>
      </c>
      <c r="M186" s="9">
        <v>1</v>
      </c>
      <c r="N186" s="8">
        <f t="shared" si="201"/>
        <v>290505</v>
      </c>
      <c r="O186" s="9">
        <f t="shared" si="202"/>
        <v>2019</v>
      </c>
      <c r="P186" s="2">
        <f t="shared" ref="P186:AI186" si="229">IF($B186="","",IF($O186=P$3,$N186*(1+(O$2*0.03)),IF(P$3=$O186+$J186,$N186*(1+(O$2*0.03)),IF(P$3=$O186+2*$J186,$N186*(1+(O$2*0.03)),IF(P$3=$O186+3*$J186,$N186*(1+(O$2*0.03)),IF(P$3=$O186+4*$J186,$N186*(1+(O$2*0.03)),IF(P$3=$O186+5*$J186,$N186*(1+(O$2*0.03)),"")))))))</f>
        <v>290505</v>
      </c>
      <c r="Q186" s="2" t="str">
        <f t="shared" si="229"/>
        <v/>
      </c>
      <c r="R186" s="2" t="str">
        <f t="shared" si="229"/>
        <v/>
      </c>
      <c r="S186" s="2" t="str">
        <f t="shared" si="229"/>
        <v/>
      </c>
      <c r="T186" s="2" t="str">
        <f t="shared" si="229"/>
        <v/>
      </c>
      <c r="U186" s="2" t="str">
        <f t="shared" si="229"/>
        <v/>
      </c>
      <c r="V186" s="2" t="str">
        <f t="shared" si="229"/>
        <v/>
      </c>
      <c r="W186" s="2" t="str">
        <f t="shared" si="229"/>
        <v/>
      </c>
      <c r="X186" s="2" t="str">
        <f t="shared" si="229"/>
        <v/>
      </c>
      <c r="Y186" s="2" t="str">
        <f t="shared" si="229"/>
        <v/>
      </c>
      <c r="Z186" s="2" t="str">
        <f t="shared" si="229"/>
        <v/>
      </c>
      <c r="AA186" s="2" t="str">
        <f t="shared" si="229"/>
        <v/>
      </c>
      <c r="AB186" s="2" t="str">
        <f t="shared" si="229"/>
        <v/>
      </c>
      <c r="AC186" s="2" t="str">
        <f t="shared" si="229"/>
        <v/>
      </c>
      <c r="AD186" s="2" t="str">
        <f t="shared" si="229"/>
        <v/>
      </c>
      <c r="AE186" s="2" t="str">
        <f t="shared" si="229"/>
        <v/>
      </c>
      <c r="AF186" s="2" t="str">
        <f t="shared" si="229"/>
        <v/>
      </c>
      <c r="AG186" s="2" t="str">
        <f t="shared" si="229"/>
        <v/>
      </c>
      <c r="AH186" s="2" t="str">
        <f t="shared" si="229"/>
        <v/>
      </c>
      <c r="AI186" s="2" t="str">
        <f t="shared" si="229"/>
        <v/>
      </c>
    </row>
    <row r="187" spans="2:35" ht="15" customHeight="1" x14ac:dyDescent="0.3">
      <c r="B187" t="s">
        <v>96</v>
      </c>
      <c r="C187" t="s">
        <v>257</v>
      </c>
      <c r="D187" t="s">
        <v>4</v>
      </c>
      <c r="E187" s="9" t="s">
        <v>398</v>
      </c>
      <c r="F187" t="s">
        <v>110</v>
      </c>
      <c r="G187" s="9"/>
      <c r="H187" s="3">
        <v>22008</v>
      </c>
      <c r="I187" s="8">
        <f>IF(H187="","",INDEX(Systems!F$4:F$985,MATCH($F187,Systems!D$4:D$985,0),1))</f>
        <v>0.35</v>
      </c>
      <c r="J187" s="9">
        <f>IF(H187="","",INDEX(Systems!E$4:E$985,MATCH($F187,Systems!D$4:D$985,0),1))</f>
        <v>5</v>
      </c>
      <c r="K187" s="9" t="s">
        <v>109</v>
      </c>
      <c r="L187" s="9">
        <v>2015</v>
      </c>
      <c r="M187" s="9">
        <v>3</v>
      </c>
      <c r="N187" s="8">
        <f t="shared" ref="N187" si="230">IF(H187="","",H187*I187)</f>
        <v>7702.7999999999993</v>
      </c>
      <c r="O187" s="9">
        <f t="shared" ref="O187" si="231">IF(M187="","",IF(IF(M187=1,$C$1,IF(M187=2,L187+(0.8*J187),IF(M187=3,L187+J187)))&lt;$C$1,$C$1,(IF(M187=1,$C$1,IF(M187=2,L187+(0.8*J187),IF(M187=3,L187+J187))))))</f>
        <v>2020</v>
      </c>
      <c r="P187" s="2" t="str">
        <f t="shared" ref="P187:AI187" si="232">IF($B187="","",IF($O187=P$3,$N187*(1+(O$2*0.03)),IF(P$3=$O187+$J187,$N187*(1+(O$2*0.03)),IF(P$3=$O187+2*$J187,$N187*(1+(O$2*0.03)),IF(P$3=$O187+3*$J187,$N187*(1+(O$2*0.03)),IF(P$3=$O187+4*$J187,$N187*(1+(O$2*0.03)),IF(P$3=$O187+5*$J187,$N187*(1+(O$2*0.03)),"")))))))</f>
        <v/>
      </c>
      <c r="Q187" s="2">
        <f t="shared" si="232"/>
        <v>7933.8839999999991</v>
      </c>
      <c r="R187" s="2" t="str">
        <f t="shared" si="232"/>
        <v/>
      </c>
      <c r="S187" s="2" t="str">
        <f t="shared" si="232"/>
        <v/>
      </c>
      <c r="T187" s="2" t="str">
        <f t="shared" si="232"/>
        <v/>
      </c>
      <c r="U187" s="2" t="str">
        <f t="shared" si="232"/>
        <v/>
      </c>
      <c r="V187" s="2">
        <f t="shared" si="232"/>
        <v>9089.3039999999983</v>
      </c>
      <c r="W187" s="2" t="str">
        <f t="shared" si="232"/>
        <v/>
      </c>
      <c r="X187" s="2" t="str">
        <f t="shared" si="232"/>
        <v/>
      </c>
      <c r="Y187" s="2" t="str">
        <f t="shared" si="232"/>
        <v/>
      </c>
      <c r="Z187" s="2" t="str">
        <f t="shared" si="232"/>
        <v/>
      </c>
      <c r="AA187" s="2">
        <f t="shared" si="232"/>
        <v>10244.724</v>
      </c>
      <c r="AB187" s="2" t="str">
        <f t="shared" si="232"/>
        <v/>
      </c>
      <c r="AC187" s="2" t="str">
        <f t="shared" si="232"/>
        <v/>
      </c>
      <c r="AD187" s="2" t="str">
        <f t="shared" si="232"/>
        <v/>
      </c>
      <c r="AE187" s="2" t="str">
        <f t="shared" si="232"/>
        <v/>
      </c>
      <c r="AF187" s="2">
        <f t="shared" si="232"/>
        <v>11400.143999999998</v>
      </c>
      <c r="AG187" s="2" t="str">
        <f t="shared" si="232"/>
        <v/>
      </c>
      <c r="AH187" s="2" t="str">
        <f t="shared" si="232"/>
        <v/>
      </c>
      <c r="AI187" s="2" t="str">
        <f t="shared" si="232"/>
        <v/>
      </c>
    </row>
    <row r="188" spans="2:35" ht="15" customHeight="1" x14ac:dyDescent="0.3">
      <c r="B188" t="s">
        <v>96</v>
      </c>
      <c r="C188" t="s">
        <v>257</v>
      </c>
      <c r="D188" t="s">
        <v>4</v>
      </c>
      <c r="E188" s="9" t="s">
        <v>400</v>
      </c>
      <c r="F188" t="s">
        <v>110</v>
      </c>
      <c r="G188" s="9"/>
      <c r="H188" s="3">
        <v>28048</v>
      </c>
      <c r="I188" s="8">
        <f>IF(H188="","",INDEX(Systems!F$4:F$985,MATCH($F188,Systems!D$4:D$985,0),1))</f>
        <v>0.35</v>
      </c>
      <c r="J188" s="9">
        <f>IF(H188="","",INDEX(Systems!E$4:E$985,MATCH($F188,Systems!D$4:D$985,0),1))</f>
        <v>5</v>
      </c>
      <c r="K188" s="9" t="s">
        <v>109</v>
      </c>
      <c r="L188" s="9">
        <v>2015</v>
      </c>
      <c r="M188" s="9">
        <v>3</v>
      </c>
      <c r="N188" s="8">
        <f t="shared" si="201"/>
        <v>9816.7999999999993</v>
      </c>
      <c r="O188" s="9">
        <f t="shared" si="202"/>
        <v>2020</v>
      </c>
      <c r="P188" s="2" t="str">
        <f t="shared" ref="P188:AI188" si="233">IF($B188="","",IF($O188=P$3,$N188*(1+(O$2*0.03)),IF(P$3=$O188+$J188,$N188*(1+(O$2*0.03)),IF(P$3=$O188+2*$J188,$N188*(1+(O$2*0.03)),IF(P$3=$O188+3*$J188,$N188*(1+(O$2*0.03)),IF(P$3=$O188+4*$J188,$N188*(1+(O$2*0.03)),IF(P$3=$O188+5*$J188,$N188*(1+(O$2*0.03)),"")))))))</f>
        <v/>
      </c>
      <c r="Q188" s="2">
        <f t="shared" si="233"/>
        <v>10111.304</v>
      </c>
      <c r="R188" s="2" t="str">
        <f t="shared" si="233"/>
        <v/>
      </c>
      <c r="S188" s="2" t="str">
        <f t="shared" si="233"/>
        <v/>
      </c>
      <c r="T188" s="2" t="str">
        <f t="shared" si="233"/>
        <v/>
      </c>
      <c r="U188" s="2" t="str">
        <f t="shared" si="233"/>
        <v/>
      </c>
      <c r="V188" s="2">
        <f t="shared" si="233"/>
        <v>11583.823999999999</v>
      </c>
      <c r="W188" s="2" t="str">
        <f t="shared" si="233"/>
        <v/>
      </c>
      <c r="X188" s="2" t="str">
        <f t="shared" si="233"/>
        <v/>
      </c>
      <c r="Y188" s="2" t="str">
        <f t="shared" si="233"/>
        <v/>
      </c>
      <c r="Z188" s="2" t="str">
        <f t="shared" si="233"/>
        <v/>
      </c>
      <c r="AA188" s="2">
        <f t="shared" si="233"/>
        <v>13056.343999999999</v>
      </c>
      <c r="AB188" s="2" t="str">
        <f t="shared" si="233"/>
        <v/>
      </c>
      <c r="AC188" s="2" t="str">
        <f t="shared" si="233"/>
        <v/>
      </c>
      <c r="AD188" s="2" t="str">
        <f t="shared" si="233"/>
        <v/>
      </c>
      <c r="AE188" s="2" t="str">
        <f t="shared" si="233"/>
        <v/>
      </c>
      <c r="AF188" s="2">
        <f t="shared" si="233"/>
        <v>14528.864</v>
      </c>
      <c r="AG188" s="2" t="str">
        <f t="shared" si="233"/>
        <v/>
      </c>
      <c r="AH188" s="2" t="str">
        <f t="shared" si="233"/>
        <v/>
      </c>
      <c r="AI188" s="2" t="str">
        <f t="shared" si="233"/>
        <v/>
      </c>
    </row>
    <row r="189" spans="2:35" ht="15" customHeight="1" x14ac:dyDescent="0.3">
      <c r="B189" t="s">
        <v>96</v>
      </c>
      <c r="C189" t="s">
        <v>257</v>
      </c>
      <c r="D189" t="s">
        <v>4</v>
      </c>
      <c r="E189" s="9" t="s">
        <v>399</v>
      </c>
      <c r="F189" t="s">
        <v>110</v>
      </c>
      <c r="G189" s="9"/>
      <c r="H189" s="3">
        <v>38734</v>
      </c>
      <c r="I189" s="8">
        <f>IF(H189="","",INDEX(Systems!F$4:F$985,MATCH($F189,Systems!D$4:D$985,0),1))</f>
        <v>0.35</v>
      </c>
      <c r="J189" s="9">
        <f>IF(H189="","",INDEX(Systems!E$4:E$985,MATCH($F189,Systems!D$4:D$985,0),1))</f>
        <v>5</v>
      </c>
      <c r="K189" s="9" t="s">
        <v>109</v>
      </c>
      <c r="L189" s="9">
        <v>2015</v>
      </c>
      <c r="M189" s="9">
        <v>3</v>
      </c>
      <c r="N189" s="8">
        <f t="shared" si="201"/>
        <v>13556.9</v>
      </c>
      <c r="O189" s="9">
        <f t="shared" si="202"/>
        <v>2020</v>
      </c>
      <c r="P189" s="2" t="str">
        <f t="shared" ref="P189:AI189" si="234">IF($B189="","",IF($O189=P$3,$N189*(1+(O$2*0.03)),IF(P$3=$O189+$J189,$N189*(1+(O$2*0.03)),IF(P$3=$O189+2*$J189,$N189*(1+(O$2*0.03)),IF(P$3=$O189+3*$J189,$N189*(1+(O$2*0.03)),IF(P$3=$O189+4*$J189,$N189*(1+(O$2*0.03)),IF(P$3=$O189+5*$J189,$N189*(1+(O$2*0.03)),"")))))))</f>
        <v/>
      </c>
      <c r="Q189" s="2">
        <f t="shared" si="234"/>
        <v>13963.607</v>
      </c>
      <c r="R189" s="2" t="str">
        <f t="shared" si="234"/>
        <v/>
      </c>
      <c r="S189" s="2" t="str">
        <f t="shared" si="234"/>
        <v/>
      </c>
      <c r="T189" s="2" t="str">
        <f t="shared" si="234"/>
        <v/>
      </c>
      <c r="U189" s="2" t="str">
        <f t="shared" si="234"/>
        <v/>
      </c>
      <c r="V189" s="2">
        <f t="shared" si="234"/>
        <v>15997.141999999998</v>
      </c>
      <c r="W189" s="2" t="str">
        <f t="shared" si="234"/>
        <v/>
      </c>
      <c r="X189" s="2" t="str">
        <f t="shared" si="234"/>
        <v/>
      </c>
      <c r="Y189" s="2" t="str">
        <f t="shared" si="234"/>
        <v/>
      </c>
      <c r="Z189" s="2" t="str">
        <f t="shared" si="234"/>
        <v/>
      </c>
      <c r="AA189" s="2">
        <f t="shared" si="234"/>
        <v>18030.677</v>
      </c>
      <c r="AB189" s="2" t="str">
        <f t="shared" si="234"/>
        <v/>
      </c>
      <c r="AC189" s="2" t="str">
        <f t="shared" si="234"/>
        <v/>
      </c>
      <c r="AD189" s="2" t="str">
        <f t="shared" si="234"/>
        <v/>
      </c>
      <c r="AE189" s="2" t="str">
        <f t="shared" si="234"/>
        <v/>
      </c>
      <c r="AF189" s="2">
        <f t="shared" si="234"/>
        <v>20064.212</v>
      </c>
      <c r="AG189" s="2" t="str">
        <f t="shared" si="234"/>
        <v/>
      </c>
      <c r="AH189" s="2" t="str">
        <f t="shared" si="234"/>
        <v/>
      </c>
      <c r="AI189" s="2" t="str">
        <f t="shared" si="234"/>
        <v/>
      </c>
    </row>
    <row r="190" spans="2:35" ht="15" customHeight="1" x14ac:dyDescent="0.3">
      <c r="B190" t="s">
        <v>96</v>
      </c>
      <c r="C190" t="s">
        <v>257</v>
      </c>
      <c r="D190" t="s">
        <v>12</v>
      </c>
      <c r="E190" s="9" t="s">
        <v>407</v>
      </c>
      <c r="F190" t="s">
        <v>73</v>
      </c>
      <c r="G190" s="9"/>
      <c r="H190" s="3">
        <v>2860</v>
      </c>
      <c r="I190" s="8">
        <f>IF(H190="","",INDEX(Systems!F$4:F$985,MATCH($F190,Systems!D$4:D$985,0),1))</f>
        <v>3.15</v>
      </c>
      <c r="J190" s="9">
        <f>IF(H190="","",INDEX(Systems!E$4:E$985,MATCH($F190,Systems!D$4:D$985,0),1))</f>
        <v>5</v>
      </c>
      <c r="K190" s="9" t="s">
        <v>109</v>
      </c>
      <c r="L190" s="9">
        <v>1990</v>
      </c>
      <c r="M190" s="9">
        <v>2</v>
      </c>
      <c r="N190" s="8">
        <f t="shared" si="201"/>
        <v>9009</v>
      </c>
      <c r="O190" s="9">
        <f t="shared" si="202"/>
        <v>2019</v>
      </c>
      <c r="P190" s="2">
        <f t="shared" ref="P190:AI190" si="235">IF($B190="","",IF($O190=P$3,$N190*(1+(O$2*0.03)),IF(P$3=$O190+$J190,$N190*(1+(O$2*0.03)),IF(P$3=$O190+2*$J190,$N190*(1+(O$2*0.03)),IF(P$3=$O190+3*$J190,$N190*(1+(O$2*0.03)),IF(P$3=$O190+4*$J190,$N190*(1+(O$2*0.03)),IF(P$3=$O190+5*$J190,$N190*(1+(O$2*0.03)),"")))))))</f>
        <v>9009</v>
      </c>
      <c r="Q190" s="2" t="str">
        <f t="shared" si="235"/>
        <v/>
      </c>
      <c r="R190" s="2" t="str">
        <f t="shared" si="235"/>
        <v/>
      </c>
      <c r="S190" s="2" t="str">
        <f t="shared" si="235"/>
        <v/>
      </c>
      <c r="T190" s="2" t="str">
        <f t="shared" si="235"/>
        <v/>
      </c>
      <c r="U190" s="2">
        <f t="shared" si="235"/>
        <v>10360.349999999999</v>
      </c>
      <c r="V190" s="2" t="str">
        <f t="shared" si="235"/>
        <v/>
      </c>
      <c r="W190" s="2" t="str">
        <f t="shared" si="235"/>
        <v/>
      </c>
      <c r="X190" s="2" t="str">
        <f t="shared" si="235"/>
        <v/>
      </c>
      <c r="Y190" s="2" t="str">
        <f t="shared" si="235"/>
        <v/>
      </c>
      <c r="Z190" s="2">
        <f t="shared" si="235"/>
        <v>11711.7</v>
      </c>
      <c r="AA190" s="2" t="str">
        <f t="shared" si="235"/>
        <v/>
      </c>
      <c r="AB190" s="2" t="str">
        <f t="shared" si="235"/>
        <v/>
      </c>
      <c r="AC190" s="2" t="str">
        <f t="shared" si="235"/>
        <v/>
      </c>
      <c r="AD190" s="2" t="str">
        <f t="shared" si="235"/>
        <v/>
      </c>
      <c r="AE190" s="2">
        <f t="shared" si="235"/>
        <v>13063.05</v>
      </c>
      <c r="AF190" s="2" t="str">
        <f t="shared" si="235"/>
        <v/>
      </c>
      <c r="AG190" s="2" t="str">
        <f t="shared" si="235"/>
        <v/>
      </c>
      <c r="AH190" s="2" t="str">
        <f t="shared" si="235"/>
        <v/>
      </c>
      <c r="AI190" s="2" t="str">
        <f t="shared" si="235"/>
        <v/>
      </c>
    </row>
    <row r="191" spans="2:35" ht="15" customHeight="1" x14ac:dyDescent="0.3">
      <c r="B191" t="s">
        <v>96</v>
      </c>
      <c r="C191" t="s">
        <v>257</v>
      </c>
      <c r="D191" t="s">
        <v>12</v>
      </c>
      <c r="E191" s="9" t="s">
        <v>401</v>
      </c>
      <c r="F191" t="s">
        <v>73</v>
      </c>
      <c r="G191" s="9"/>
      <c r="H191" s="3">
        <v>3746</v>
      </c>
      <c r="I191" s="8">
        <f>IF(H191="","",INDEX(Systems!F$4:F$985,MATCH($F191,Systems!D$4:D$985,0),1))</f>
        <v>3.15</v>
      </c>
      <c r="J191" s="9">
        <f>IF(H191="","",INDEX(Systems!E$4:E$985,MATCH($F191,Systems!D$4:D$985,0),1))</f>
        <v>5</v>
      </c>
      <c r="K191" s="9" t="s">
        <v>109</v>
      </c>
      <c r="L191" s="9">
        <v>1990</v>
      </c>
      <c r="M191" s="9">
        <v>2</v>
      </c>
      <c r="N191" s="8">
        <f t="shared" si="201"/>
        <v>11799.9</v>
      </c>
      <c r="O191" s="9">
        <f t="shared" si="202"/>
        <v>2019</v>
      </c>
      <c r="P191" s="2">
        <f t="shared" ref="P191:AI191" si="236">IF($B191="","",IF($O191=P$3,$N191*(1+(O$2*0.03)),IF(P$3=$O191+$J191,$N191*(1+(O$2*0.03)),IF(P$3=$O191+2*$J191,$N191*(1+(O$2*0.03)),IF(P$3=$O191+3*$J191,$N191*(1+(O$2*0.03)),IF(P$3=$O191+4*$J191,$N191*(1+(O$2*0.03)),IF(P$3=$O191+5*$J191,$N191*(1+(O$2*0.03)),"")))))))</f>
        <v>11799.9</v>
      </c>
      <c r="Q191" s="2" t="str">
        <f t="shared" si="236"/>
        <v/>
      </c>
      <c r="R191" s="2" t="str">
        <f t="shared" si="236"/>
        <v/>
      </c>
      <c r="S191" s="2" t="str">
        <f t="shared" si="236"/>
        <v/>
      </c>
      <c r="T191" s="2" t="str">
        <f t="shared" si="236"/>
        <v/>
      </c>
      <c r="U191" s="2">
        <f t="shared" si="236"/>
        <v>13569.884999999998</v>
      </c>
      <c r="V191" s="2" t="str">
        <f t="shared" si="236"/>
        <v/>
      </c>
      <c r="W191" s="2" t="str">
        <f t="shared" si="236"/>
        <v/>
      </c>
      <c r="X191" s="2" t="str">
        <f t="shared" si="236"/>
        <v/>
      </c>
      <c r="Y191" s="2" t="str">
        <f t="shared" si="236"/>
        <v/>
      </c>
      <c r="Z191" s="2">
        <f t="shared" si="236"/>
        <v>15339.87</v>
      </c>
      <c r="AA191" s="2" t="str">
        <f t="shared" si="236"/>
        <v/>
      </c>
      <c r="AB191" s="2" t="str">
        <f t="shared" si="236"/>
        <v/>
      </c>
      <c r="AC191" s="2" t="str">
        <f t="shared" si="236"/>
        <v/>
      </c>
      <c r="AD191" s="2" t="str">
        <f t="shared" si="236"/>
        <v/>
      </c>
      <c r="AE191" s="2">
        <f t="shared" si="236"/>
        <v>17109.855</v>
      </c>
      <c r="AF191" s="2" t="str">
        <f t="shared" si="236"/>
        <v/>
      </c>
      <c r="AG191" s="2" t="str">
        <f t="shared" si="236"/>
        <v/>
      </c>
      <c r="AH191" s="2" t="str">
        <f t="shared" si="236"/>
        <v/>
      </c>
      <c r="AI191" s="2" t="str">
        <f t="shared" si="236"/>
        <v/>
      </c>
    </row>
    <row r="192" spans="2:35" ht="15" customHeight="1" x14ac:dyDescent="0.3">
      <c r="B192" t="s">
        <v>96</v>
      </c>
      <c r="C192" t="s">
        <v>257</v>
      </c>
      <c r="D192" t="s">
        <v>12</v>
      </c>
      <c r="E192" s="9" t="s">
        <v>402</v>
      </c>
      <c r="F192" t="s">
        <v>73</v>
      </c>
      <c r="G192" s="9"/>
      <c r="H192" s="3">
        <v>3269</v>
      </c>
      <c r="I192" s="8">
        <f>IF(H192="","",INDEX(Systems!F$4:F$985,MATCH($F192,Systems!D$4:D$985,0),1))</f>
        <v>3.15</v>
      </c>
      <c r="J192" s="9">
        <f>IF(H192="","",INDEX(Systems!E$4:E$985,MATCH($F192,Systems!D$4:D$985,0),1))</f>
        <v>5</v>
      </c>
      <c r="K192" s="9" t="s">
        <v>109</v>
      </c>
      <c r="L192" s="9">
        <v>2003</v>
      </c>
      <c r="M192" s="9">
        <v>2</v>
      </c>
      <c r="N192" s="8">
        <f t="shared" si="201"/>
        <v>10297.35</v>
      </c>
      <c r="O192" s="9">
        <f t="shared" si="202"/>
        <v>2019</v>
      </c>
      <c r="P192" s="2">
        <f t="shared" ref="P192:AI192" si="237">IF($B192="","",IF($O192=P$3,$N192*(1+(O$2*0.03)),IF(P$3=$O192+$J192,$N192*(1+(O$2*0.03)),IF(P$3=$O192+2*$J192,$N192*(1+(O$2*0.03)),IF(P$3=$O192+3*$J192,$N192*(1+(O$2*0.03)),IF(P$3=$O192+4*$J192,$N192*(1+(O$2*0.03)),IF(P$3=$O192+5*$J192,$N192*(1+(O$2*0.03)),"")))))))</f>
        <v>10297.35</v>
      </c>
      <c r="Q192" s="2" t="str">
        <f t="shared" si="237"/>
        <v/>
      </c>
      <c r="R192" s="2" t="str">
        <f t="shared" si="237"/>
        <v/>
      </c>
      <c r="S192" s="2" t="str">
        <f t="shared" si="237"/>
        <v/>
      </c>
      <c r="T192" s="2" t="str">
        <f t="shared" si="237"/>
        <v/>
      </c>
      <c r="U192" s="2">
        <f t="shared" si="237"/>
        <v>11841.952499999999</v>
      </c>
      <c r="V192" s="2" t="str">
        <f t="shared" si="237"/>
        <v/>
      </c>
      <c r="W192" s="2" t="str">
        <f t="shared" si="237"/>
        <v/>
      </c>
      <c r="X192" s="2" t="str">
        <f t="shared" si="237"/>
        <v/>
      </c>
      <c r="Y192" s="2" t="str">
        <f t="shared" si="237"/>
        <v/>
      </c>
      <c r="Z192" s="2">
        <f t="shared" si="237"/>
        <v>13386.555</v>
      </c>
      <c r="AA192" s="2" t="str">
        <f t="shared" si="237"/>
        <v/>
      </c>
      <c r="AB192" s="2" t="str">
        <f t="shared" si="237"/>
        <v/>
      </c>
      <c r="AC192" s="2" t="str">
        <f t="shared" si="237"/>
        <v/>
      </c>
      <c r="AD192" s="2" t="str">
        <f t="shared" si="237"/>
        <v/>
      </c>
      <c r="AE192" s="2">
        <f t="shared" si="237"/>
        <v>14931.157499999999</v>
      </c>
      <c r="AF192" s="2" t="str">
        <f t="shared" si="237"/>
        <v/>
      </c>
      <c r="AG192" s="2" t="str">
        <f t="shared" si="237"/>
        <v/>
      </c>
      <c r="AH192" s="2" t="str">
        <f t="shared" si="237"/>
        <v/>
      </c>
      <c r="AI192" s="2" t="str">
        <f t="shared" si="237"/>
        <v/>
      </c>
    </row>
    <row r="193" spans="2:35" ht="15" customHeight="1" x14ac:dyDescent="0.3">
      <c r="B193" t="s">
        <v>96</v>
      </c>
      <c r="C193" t="s">
        <v>257</v>
      </c>
      <c r="D193" t="s">
        <v>11</v>
      </c>
      <c r="F193" t="s">
        <v>79</v>
      </c>
      <c r="G193" s="9" t="s">
        <v>410</v>
      </c>
      <c r="H193" s="3">
        <v>2597</v>
      </c>
      <c r="I193" s="8">
        <f>IF(H193="","",INDEX(Systems!F$4:F$985,MATCH($F193,Systems!D$4:D$985,0),1))</f>
        <v>22.5</v>
      </c>
      <c r="J193" s="9">
        <f>IF(H193="","",INDEX(Systems!E$4:E$985,MATCH($F193,Systems!D$4:D$985,0),1))</f>
        <v>15</v>
      </c>
      <c r="K193" s="9" t="s">
        <v>109</v>
      </c>
      <c r="L193" s="9">
        <v>1990</v>
      </c>
      <c r="M193" s="9">
        <v>3</v>
      </c>
      <c r="N193" s="8">
        <f t="shared" si="201"/>
        <v>58432.5</v>
      </c>
      <c r="O193" s="9">
        <f t="shared" si="202"/>
        <v>2019</v>
      </c>
      <c r="P193" s="2">
        <f t="shared" ref="P193:AI193" si="238">IF($B193="","",IF($O193=P$3,$N193*(1+(O$2*0.03)),IF(P$3=$O193+$J193,$N193*(1+(O$2*0.03)),IF(P$3=$O193+2*$J193,$N193*(1+(O$2*0.03)),IF(P$3=$O193+3*$J193,$N193*(1+(O$2*0.03)),IF(P$3=$O193+4*$J193,$N193*(1+(O$2*0.03)),IF(P$3=$O193+5*$J193,$N193*(1+(O$2*0.03)),"")))))))</f>
        <v>58432.5</v>
      </c>
      <c r="Q193" s="2" t="str">
        <f t="shared" si="238"/>
        <v/>
      </c>
      <c r="R193" s="2" t="str">
        <f t="shared" si="238"/>
        <v/>
      </c>
      <c r="S193" s="2" t="str">
        <f t="shared" si="238"/>
        <v/>
      </c>
      <c r="T193" s="2" t="str">
        <f t="shared" si="238"/>
        <v/>
      </c>
      <c r="U193" s="2" t="str">
        <f t="shared" si="238"/>
        <v/>
      </c>
      <c r="V193" s="2" t="str">
        <f t="shared" si="238"/>
        <v/>
      </c>
      <c r="W193" s="2" t="str">
        <f t="shared" si="238"/>
        <v/>
      </c>
      <c r="X193" s="2" t="str">
        <f t="shared" si="238"/>
        <v/>
      </c>
      <c r="Y193" s="2" t="str">
        <f t="shared" si="238"/>
        <v/>
      </c>
      <c r="Z193" s="2" t="str">
        <f t="shared" si="238"/>
        <v/>
      </c>
      <c r="AA193" s="2" t="str">
        <f t="shared" si="238"/>
        <v/>
      </c>
      <c r="AB193" s="2" t="str">
        <f t="shared" si="238"/>
        <v/>
      </c>
      <c r="AC193" s="2" t="str">
        <f t="shared" si="238"/>
        <v/>
      </c>
      <c r="AD193" s="2" t="str">
        <f t="shared" si="238"/>
        <v/>
      </c>
      <c r="AE193" s="2">
        <f t="shared" si="238"/>
        <v>84727.125</v>
      </c>
      <c r="AF193" s="2" t="str">
        <f t="shared" si="238"/>
        <v/>
      </c>
      <c r="AG193" s="2" t="str">
        <f t="shared" si="238"/>
        <v/>
      </c>
      <c r="AH193" s="2" t="str">
        <f t="shared" si="238"/>
        <v/>
      </c>
      <c r="AI193" s="2" t="str">
        <f t="shared" si="238"/>
        <v/>
      </c>
    </row>
    <row r="194" spans="2:35" ht="15" customHeight="1" x14ac:dyDescent="0.3">
      <c r="B194" t="s">
        <v>96</v>
      </c>
      <c r="C194" t="s">
        <v>257</v>
      </c>
      <c r="D194" t="s">
        <v>11</v>
      </c>
      <c r="F194" t="s">
        <v>79</v>
      </c>
      <c r="G194" s="41" t="s">
        <v>411</v>
      </c>
      <c r="H194" s="3">
        <v>507</v>
      </c>
      <c r="I194" s="8">
        <f>IF(H194="","",INDEX(Systems!F$4:F$985,MATCH($F194,Systems!D$4:D$985,0),1))</f>
        <v>22.5</v>
      </c>
      <c r="J194" s="9">
        <f>IF(H194="","",INDEX(Systems!E$4:E$985,MATCH($F194,Systems!D$4:D$985,0),1))</f>
        <v>15</v>
      </c>
      <c r="K194" s="9" t="s">
        <v>109</v>
      </c>
      <c r="L194" s="9">
        <v>1990</v>
      </c>
      <c r="M194" s="9">
        <v>3</v>
      </c>
      <c r="N194" s="8">
        <f t="shared" si="201"/>
        <v>11407.5</v>
      </c>
      <c r="O194" s="9">
        <f t="shared" si="202"/>
        <v>2019</v>
      </c>
      <c r="P194" s="2">
        <f t="shared" ref="P194:AI194" si="239">IF($B194="","",IF($O194=P$3,$N194*(1+(O$2*0.03)),IF(P$3=$O194+$J194,$N194*(1+(O$2*0.03)),IF(P$3=$O194+2*$J194,$N194*(1+(O$2*0.03)),IF(P$3=$O194+3*$J194,$N194*(1+(O$2*0.03)),IF(P$3=$O194+4*$J194,$N194*(1+(O$2*0.03)),IF(P$3=$O194+5*$J194,$N194*(1+(O$2*0.03)),"")))))))</f>
        <v>11407.5</v>
      </c>
      <c r="Q194" s="2" t="str">
        <f t="shared" si="239"/>
        <v/>
      </c>
      <c r="R194" s="2" t="str">
        <f t="shared" si="239"/>
        <v/>
      </c>
      <c r="S194" s="2" t="str">
        <f t="shared" si="239"/>
        <v/>
      </c>
      <c r="T194" s="2" t="str">
        <f t="shared" si="239"/>
        <v/>
      </c>
      <c r="U194" s="2" t="str">
        <f t="shared" si="239"/>
        <v/>
      </c>
      <c r="V194" s="2" t="str">
        <f t="shared" si="239"/>
        <v/>
      </c>
      <c r="W194" s="2" t="str">
        <f t="shared" si="239"/>
        <v/>
      </c>
      <c r="X194" s="2" t="str">
        <f t="shared" si="239"/>
        <v/>
      </c>
      <c r="Y194" s="2" t="str">
        <f t="shared" si="239"/>
        <v/>
      </c>
      <c r="Z194" s="2" t="str">
        <f t="shared" si="239"/>
        <v/>
      </c>
      <c r="AA194" s="2" t="str">
        <f t="shared" si="239"/>
        <v/>
      </c>
      <c r="AB194" s="2" t="str">
        <f t="shared" si="239"/>
        <v/>
      </c>
      <c r="AC194" s="2" t="str">
        <f t="shared" si="239"/>
        <v/>
      </c>
      <c r="AD194" s="2" t="str">
        <f t="shared" si="239"/>
        <v/>
      </c>
      <c r="AE194" s="2">
        <f t="shared" si="239"/>
        <v>16540.875</v>
      </c>
      <c r="AF194" s="2" t="str">
        <f t="shared" si="239"/>
        <v/>
      </c>
      <c r="AG194" s="2" t="str">
        <f t="shared" si="239"/>
        <v/>
      </c>
      <c r="AH194" s="2" t="str">
        <f t="shared" si="239"/>
        <v/>
      </c>
      <c r="AI194" s="2" t="str">
        <f t="shared" si="239"/>
        <v/>
      </c>
    </row>
    <row r="195" spans="2:35" ht="15" customHeight="1" x14ac:dyDescent="0.3">
      <c r="B195" t="s">
        <v>96</v>
      </c>
      <c r="C195" t="s">
        <v>257</v>
      </c>
      <c r="D195" t="s">
        <v>11</v>
      </c>
      <c r="F195" t="s">
        <v>79</v>
      </c>
      <c r="G195" s="41" t="s">
        <v>412</v>
      </c>
      <c r="H195" s="3">
        <v>274</v>
      </c>
      <c r="I195" s="8">
        <f>IF(H195="","",INDEX(Systems!F$4:F$985,MATCH($F195,Systems!D$4:D$985,0),1))</f>
        <v>22.5</v>
      </c>
      <c r="J195" s="9">
        <f>IF(H195="","",INDEX(Systems!E$4:E$985,MATCH($F195,Systems!D$4:D$985,0),1))</f>
        <v>15</v>
      </c>
      <c r="K195" s="9" t="s">
        <v>109</v>
      </c>
      <c r="L195" s="9">
        <v>1990</v>
      </c>
      <c r="M195" s="9">
        <v>3</v>
      </c>
      <c r="N195" s="8">
        <f t="shared" si="201"/>
        <v>6165</v>
      </c>
      <c r="O195" s="9">
        <f t="shared" si="202"/>
        <v>2019</v>
      </c>
      <c r="P195" s="2">
        <f t="shared" ref="P195:AI195" si="240">IF($B195="","",IF($O195=P$3,$N195*(1+(O$2*0.03)),IF(P$3=$O195+$J195,$N195*(1+(O$2*0.03)),IF(P$3=$O195+2*$J195,$N195*(1+(O$2*0.03)),IF(P$3=$O195+3*$J195,$N195*(1+(O$2*0.03)),IF(P$3=$O195+4*$J195,$N195*(1+(O$2*0.03)),IF(P$3=$O195+5*$J195,$N195*(1+(O$2*0.03)),"")))))))</f>
        <v>6165</v>
      </c>
      <c r="Q195" s="2" t="str">
        <f t="shared" si="240"/>
        <v/>
      </c>
      <c r="R195" s="2" t="str">
        <f t="shared" si="240"/>
        <v/>
      </c>
      <c r="S195" s="2" t="str">
        <f t="shared" si="240"/>
        <v/>
      </c>
      <c r="T195" s="2" t="str">
        <f t="shared" si="240"/>
        <v/>
      </c>
      <c r="U195" s="2" t="str">
        <f t="shared" si="240"/>
        <v/>
      </c>
      <c r="V195" s="2" t="str">
        <f t="shared" si="240"/>
        <v/>
      </c>
      <c r="W195" s="2" t="str">
        <f t="shared" si="240"/>
        <v/>
      </c>
      <c r="X195" s="2" t="str">
        <f t="shared" si="240"/>
        <v/>
      </c>
      <c r="Y195" s="2" t="str">
        <f t="shared" si="240"/>
        <v/>
      </c>
      <c r="Z195" s="2" t="str">
        <f t="shared" si="240"/>
        <v/>
      </c>
      <c r="AA195" s="2" t="str">
        <f t="shared" si="240"/>
        <v/>
      </c>
      <c r="AB195" s="2" t="str">
        <f t="shared" si="240"/>
        <v/>
      </c>
      <c r="AC195" s="2" t="str">
        <f t="shared" si="240"/>
        <v/>
      </c>
      <c r="AD195" s="2" t="str">
        <f t="shared" si="240"/>
        <v/>
      </c>
      <c r="AE195" s="2">
        <f t="shared" si="240"/>
        <v>8939.25</v>
      </c>
      <c r="AF195" s="2" t="str">
        <f t="shared" si="240"/>
        <v/>
      </c>
      <c r="AG195" s="2" t="str">
        <f t="shared" si="240"/>
        <v/>
      </c>
      <c r="AH195" s="2" t="str">
        <f t="shared" si="240"/>
        <v/>
      </c>
      <c r="AI195" s="2" t="str">
        <f t="shared" si="240"/>
        <v/>
      </c>
    </row>
    <row r="196" spans="2:35" ht="15" customHeight="1" x14ac:dyDescent="0.3">
      <c r="B196" t="s">
        <v>96</v>
      </c>
      <c r="C196" t="s">
        <v>257</v>
      </c>
      <c r="D196" t="s">
        <v>11</v>
      </c>
      <c r="F196" t="s">
        <v>79</v>
      </c>
      <c r="G196" s="41" t="s">
        <v>413</v>
      </c>
      <c r="H196" s="3">
        <v>533</v>
      </c>
      <c r="I196" s="8">
        <f>IF(H196="","",INDEX(Systems!F$4:F$985,MATCH($F196,Systems!D$4:D$985,0),1))</f>
        <v>22.5</v>
      </c>
      <c r="J196" s="9">
        <f>IF(H196="","",INDEX(Systems!E$4:E$985,MATCH($F196,Systems!D$4:D$985,0),1))</f>
        <v>15</v>
      </c>
      <c r="K196" s="9" t="s">
        <v>109</v>
      </c>
      <c r="L196" s="9">
        <v>2012</v>
      </c>
      <c r="M196" s="9">
        <v>3</v>
      </c>
      <c r="N196" s="8">
        <f t="shared" si="201"/>
        <v>11992.5</v>
      </c>
      <c r="O196" s="9">
        <f t="shared" si="202"/>
        <v>2027</v>
      </c>
      <c r="P196" s="2" t="str">
        <f t="shared" ref="P196:AI196" si="241">IF($B196="","",IF($O196=P$3,$N196*(1+(O$2*0.03)),IF(P$3=$O196+$J196,$N196*(1+(O$2*0.03)),IF(P$3=$O196+2*$J196,$N196*(1+(O$2*0.03)),IF(P$3=$O196+3*$J196,$N196*(1+(O$2*0.03)),IF(P$3=$O196+4*$J196,$N196*(1+(O$2*0.03)),IF(P$3=$O196+5*$J196,$N196*(1+(O$2*0.03)),"")))))))</f>
        <v/>
      </c>
      <c r="Q196" s="2" t="str">
        <f t="shared" si="241"/>
        <v/>
      </c>
      <c r="R196" s="2" t="str">
        <f t="shared" si="241"/>
        <v/>
      </c>
      <c r="S196" s="2" t="str">
        <f t="shared" si="241"/>
        <v/>
      </c>
      <c r="T196" s="2" t="str">
        <f t="shared" si="241"/>
        <v/>
      </c>
      <c r="U196" s="2" t="str">
        <f t="shared" si="241"/>
        <v/>
      </c>
      <c r="V196" s="2" t="str">
        <f t="shared" si="241"/>
        <v/>
      </c>
      <c r="W196" s="2" t="str">
        <f t="shared" si="241"/>
        <v/>
      </c>
      <c r="X196" s="2">
        <f t="shared" si="241"/>
        <v>14870.7</v>
      </c>
      <c r="Y196" s="2" t="str">
        <f t="shared" si="241"/>
        <v/>
      </c>
      <c r="Z196" s="2" t="str">
        <f t="shared" si="241"/>
        <v/>
      </c>
      <c r="AA196" s="2" t="str">
        <f t="shared" si="241"/>
        <v/>
      </c>
      <c r="AB196" s="2" t="str">
        <f t="shared" si="241"/>
        <v/>
      </c>
      <c r="AC196" s="2" t="str">
        <f t="shared" si="241"/>
        <v/>
      </c>
      <c r="AD196" s="2" t="str">
        <f t="shared" si="241"/>
        <v/>
      </c>
      <c r="AE196" s="2" t="str">
        <f t="shared" si="241"/>
        <v/>
      </c>
      <c r="AF196" s="2" t="str">
        <f t="shared" si="241"/>
        <v/>
      </c>
      <c r="AG196" s="2" t="str">
        <f t="shared" si="241"/>
        <v/>
      </c>
      <c r="AH196" s="2" t="str">
        <f t="shared" si="241"/>
        <v/>
      </c>
      <c r="AI196" s="2" t="str">
        <f t="shared" si="241"/>
        <v/>
      </c>
    </row>
    <row r="197" spans="2:35" ht="15" customHeight="1" x14ac:dyDescent="0.3">
      <c r="B197" t="s">
        <v>96</v>
      </c>
      <c r="C197" t="s">
        <v>257</v>
      </c>
      <c r="D197" t="s">
        <v>11</v>
      </c>
      <c r="F197" t="s">
        <v>88</v>
      </c>
      <c r="G197" s="41" t="s">
        <v>414</v>
      </c>
      <c r="H197" s="3">
        <v>162</v>
      </c>
      <c r="I197" s="8">
        <f>IF(H197="","",INDEX(Systems!F$4:F$985,MATCH($F197,Systems!D$4:D$985,0),1))</f>
        <v>110</v>
      </c>
      <c r="J197" s="9">
        <f>IF(H197="","",INDEX(Systems!E$4:E$985,MATCH($F197,Systems!D$4:D$985,0),1))</f>
        <v>25</v>
      </c>
      <c r="K197" s="9" t="s">
        <v>109</v>
      </c>
      <c r="L197" s="9">
        <v>1990</v>
      </c>
      <c r="M197" s="9">
        <v>1</v>
      </c>
      <c r="N197" s="8">
        <f t="shared" si="201"/>
        <v>17820</v>
      </c>
      <c r="O197" s="9">
        <f t="shared" si="202"/>
        <v>2019</v>
      </c>
      <c r="P197" s="2">
        <f t="shared" ref="P197:AI197" si="242">IF($B197="","",IF($O197=P$3,$N197*(1+(O$2*0.03)),IF(P$3=$O197+$J197,$N197*(1+(O$2*0.03)),IF(P$3=$O197+2*$J197,$N197*(1+(O$2*0.03)),IF(P$3=$O197+3*$J197,$N197*(1+(O$2*0.03)),IF(P$3=$O197+4*$J197,$N197*(1+(O$2*0.03)),IF(P$3=$O197+5*$J197,$N197*(1+(O$2*0.03)),"")))))))</f>
        <v>17820</v>
      </c>
      <c r="Q197" s="2" t="str">
        <f t="shared" si="242"/>
        <v/>
      </c>
      <c r="R197" s="2" t="str">
        <f t="shared" si="242"/>
        <v/>
      </c>
      <c r="S197" s="2" t="str">
        <f t="shared" si="242"/>
        <v/>
      </c>
      <c r="T197" s="2" t="str">
        <f t="shared" si="242"/>
        <v/>
      </c>
      <c r="U197" s="2" t="str">
        <f t="shared" si="242"/>
        <v/>
      </c>
      <c r="V197" s="2" t="str">
        <f t="shared" si="242"/>
        <v/>
      </c>
      <c r="W197" s="2" t="str">
        <f t="shared" si="242"/>
        <v/>
      </c>
      <c r="X197" s="2" t="str">
        <f t="shared" si="242"/>
        <v/>
      </c>
      <c r="Y197" s="2" t="str">
        <f t="shared" si="242"/>
        <v/>
      </c>
      <c r="Z197" s="2" t="str">
        <f t="shared" si="242"/>
        <v/>
      </c>
      <c r="AA197" s="2" t="str">
        <f t="shared" si="242"/>
        <v/>
      </c>
      <c r="AB197" s="2" t="str">
        <f t="shared" si="242"/>
        <v/>
      </c>
      <c r="AC197" s="2" t="str">
        <f t="shared" si="242"/>
        <v/>
      </c>
      <c r="AD197" s="2" t="str">
        <f t="shared" si="242"/>
        <v/>
      </c>
      <c r="AE197" s="2" t="str">
        <f t="shared" si="242"/>
        <v/>
      </c>
      <c r="AF197" s="2" t="str">
        <f t="shared" si="242"/>
        <v/>
      </c>
      <c r="AG197" s="2" t="str">
        <f t="shared" si="242"/>
        <v/>
      </c>
      <c r="AH197" s="2" t="str">
        <f t="shared" si="242"/>
        <v/>
      </c>
      <c r="AI197" s="2" t="str">
        <f t="shared" si="242"/>
        <v/>
      </c>
    </row>
    <row r="198" spans="2:35" ht="15" customHeight="1" x14ac:dyDescent="0.3">
      <c r="B198" t="s">
        <v>96</v>
      </c>
      <c r="C198" t="s">
        <v>257</v>
      </c>
      <c r="D198" t="s">
        <v>3</v>
      </c>
      <c r="E198" s="9" t="s">
        <v>404</v>
      </c>
      <c r="F198" t="s">
        <v>21</v>
      </c>
      <c r="G198" s="41" t="s">
        <v>415</v>
      </c>
      <c r="H198" s="3">
        <v>20484</v>
      </c>
      <c r="I198" s="8">
        <f>IF(H198="","",INDEX(Systems!F$4:F$985,MATCH($F198,Systems!D$4:D$985,0),1))</f>
        <v>15</v>
      </c>
      <c r="J198" s="9">
        <f>IF(H198="","",INDEX(Systems!E$4:E$985,MATCH($F198,Systems!D$4:D$985,0),1))</f>
        <v>25</v>
      </c>
      <c r="K198" s="9" t="s">
        <v>109</v>
      </c>
      <c r="L198" s="9">
        <v>1990</v>
      </c>
      <c r="M198" s="9">
        <v>2</v>
      </c>
      <c r="N198" s="8">
        <f t="shared" si="201"/>
        <v>307260</v>
      </c>
      <c r="O198" s="9">
        <f t="shared" si="202"/>
        <v>2019</v>
      </c>
      <c r="P198" s="2">
        <f t="shared" ref="P198:AI198" si="243">IF($B198="","",IF($O198=P$3,$N198*(1+(O$2*0.03)),IF(P$3=$O198+$J198,$N198*(1+(O$2*0.03)),IF(P$3=$O198+2*$J198,$N198*(1+(O$2*0.03)),IF(P$3=$O198+3*$J198,$N198*(1+(O$2*0.03)),IF(P$3=$O198+4*$J198,$N198*(1+(O$2*0.03)),IF(P$3=$O198+5*$J198,$N198*(1+(O$2*0.03)),"")))))))</f>
        <v>307260</v>
      </c>
      <c r="Q198" s="2" t="str">
        <f t="shared" si="243"/>
        <v/>
      </c>
      <c r="R198" s="2" t="str">
        <f t="shared" si="243"/>
        <v/>
      </c>
      <c r="S198" s="2" t="str">
        <f t="shared" si="243"/>
        <v/>
      </c>
      <c r="T198" s="2" t="str">
        <f t="shared" si="243"/>
        <v/>
      </c>
      <c r="U198" s="2" t="str">
        <f t="shared" si="243"/>
        <v/>
      </c>
      <c r="V198" s="2" t="str">
        <f t="shared" si="243"/>
        <v/>
      </c>
      <c r="W198" s="2" t="str">
        <f t="shared" si="243"/>
        <v/>
      </c>
      <c r="X198" s="2" t="str">
        <f t="shared" si="243"/>
        <v/>
      </c>
      <c r="Y198" s="2" t="str">
        <f t="shared" si="243"/>
        <v/>
      </c>
      <c r="Z198" s="2" t="str">
        <f t="shared" si="243"/>
        <v/>
      </c>
      <c r="AA198" s="2" t="str">
        <f t="shared" si="243"/>
        <v/>
      </c>
      <c r="AB198" s="2" t="str">
        <f t="shared" si="243"/>
        <v/>
      </c>
      <c r="AC198" s="2" t="str">
        <f t="shared" si="243"/>
        <v/>
      </c>
      <c r="AD198" s="2" t="str">
        <f t="shared" si="243"/>
        <v/>
      </c>
      <c r="AE198" s="2" t="str">
        <f t="shared" si="243"/>
        <v/>
      </c>
      <c r="AF198" s="2" t="str">
        <f t="shared" si="243"/>
        <v/>
      </c>
      <c r="AG198" s="2" t="str">
        <f t="shared" si="243"/>
        <v/>
      </c>
      <c r="AH198" s="2" t="str">
        <f t="shared" si="243"/>
        <v/>
      </c>
      <c r="AI198" s="2" t="str">
        <f t="shared" si="243"/>
        <v/>
      </c>
    </row>
    <row r="199" spans="2:35" ht="15" customHeight="1" x14ac:dyDescent="0.3">
      <c r="B199" t="s">
        <v>96</v>
      </c>
      <c r="C199" t="s">
        <v>257</v>
      </c>
      <c r="D199" t="s">
        <v>3</v>
      </c>
      <c r="E199" s="9" t="s">
        <v>404</v>
      </c>
      <c r="F199" t="s">
        <v>21</v>
      </c>
      <c r="G199" s="9" t="s">
        <v>416</v>
      </c>
      <c r="H199" s="3">
        <v>332</v>
      </c>
      <c r="I199" s="8">
        <f>IF(H199="","",INDEX(Systems!F$4:F$985,MATCH($F199,Systems!D$4:D$985,0),1))</f>
        <v>15</v>
      </c>
      <c r="J199" s="9">
        <f>IF(H199="","",INDEX(Systems!E$4:E$985,MATCH($F199,Systems!D$4:D$985,0),1))</f>
        <v>25</v>
      </c>
      <c r="K199" s="9" t="s">
        <v>109</v>
      </c>
      <c r="L199" s="9">
        <v>1990</v>
      </c>
      <c r="M199" s="9">
        <v>2</v>
      </c>
      <c r="N199" s="8">
        <f t="shared" si="201"/>
        <v>4980</v>
      </c>
      <c r="O199" s="9">
        <f t="shared" si="202"/>
        <v>2019</v>
      </c>
      <c r="P199" s="2">
        <f t="shared" ref="P199:AI199" si="244">IF($B199="","",IF($O199=P$3,$N199*(1+(O$2*0.03)),IF(P$3=$O199+$J199,$N199*(1+(O$2*0.03)),IF(P$3=$O199+2*$J199,$N199*(1+(O$2*0.03)),IF(P$3=$O199+3*$J199,$N199*(1+(O$2*0.03)),IF(P$3=$O199+4*$J199,$N199*(1+(O$2*0.03)),IF(P$3=$O199+5*$J199,$N199*(1+(O$2*0.03)),"")))))))</f>
        <v>4980</v>
      </c>
      <c r="Q199" s="2" t="str">
        <f t="shared" si="244"/>
        <v/>
      </c>
      <c r="R199" s="2" t="str">
        <f t="shared" si="244"/>
        <v/>
      </c>
      <c r="S199" s="2" t="str">
        <f t="shared" si="244"/>
        <v/>
      </c>
      <c r="T199" s="2" t="str">
        <f t="shared" si="244"/>
        <v/>
      </c>
      <c r="U199" s="2" t="str">
        <f t="shared" si="244"/>
        <v/>
      </c>
      <c r="V199" s="2" t="str">
        <f t="shared" si="244"/>
        <v/>
      </c>
      <c r="W199" s="2" t="str">
        <f t="shared" si="244"/>
        <v/>
      </c>
      <c r="X199" s="2" t="str">
        <f t="shared" si="244"/>
        <v/>
      </c>
      <c r="Y199" s="2" t="str">
        <f t="shared" si="244"/>
        <v/>
      </c>
      <c r="Z199" s="2" t="str">
        <f t="shared" si="244"/>
        <v/>
      </c>
      <c r="AA199" s="2" t="str">
        <f t="shared" si="244"/>
        <v/>
      </c>
      <c r="AB199" s="2" t="str">
        <f t="shared" si="244"/>
        <v/>
      </c>
      <c r="AC199" s="2" t="str">
        <f t="shared" si="244"/>
        <v/>
      </c>
      <c r="AD199" s="2" t="str">
        <f t="shared" si="244"/>
        <v/>
      </c>
      <c r="AE199" s="2" t="str">
        <f t="shared" si="244"/>
        <v/>
      </c>
      <c r="AF199" s="2" t="str">
        <f t="shared" si="244"/>
        <v/>
      </c>
      <c r="AG199" s="2" t="str">
        <f t="shared" si="244"/>
        <v/>
      </c>
      <c r="AH199" s="2" t="str">
        <f t="shared" si="244"/>
        <v/>
      </c>
      <c r="AI199" s="2" t="str">
        <f t="shared" si="244"/>
        <v/>
      </c>
    </row>
    <row r="200" spans="2:35" ht="15" customHeight="1" x14ac:dyDescent="0.3">
      <c r="B200" t="s">
        <v>96</v>
      </c>
      <c r="C200" t="s">
        <v>257</v>
      </c>
      <c r="D200" t="s">
        <v>3</v>
      </c>
      <c r="E200" s="9" t="s">
        <v>404</v>
      </c>
      <c r="F200" t="s">
        <v>21</v>
      </c>
      <c r="G200" s="9" t="s">
        <v>417</v>
      </c>
      <c r="H200" s="3">
        <v>184</v>
      </c>
      <c r="I200" s="8">
        <f>IF(H200="","",INDEX(Systems!F$4:F$985,MATCH($F200,Systems!D$4:D$985,0),1))</f>
        <v>15</v>
      </c>
      <c r="J200" s="9">
        <f>IF(H200="","",INDEX(Systems!E$4:E$985,MATCH($F200,Systems!D$4:D$985,0),1))</f>
        <v>25</v>
      </c>
      <c r="K200" s="9" t="s">
        <v>109</v>
      </c>
      <c r="L200" s="9">
        <v>1990</v>
      </c>
      <c r="M200" s="9">
        <v>2</v>
      </c>
      <c r="N200" s="8">
        <f t="shared" si="201"/>
        <v>2760</v>
      </c>
      <c r="O200" s="9">
        <f t="shared" si="202"/>
        <v>2019</v>
      </c>
      <c r="P200" s="2">
        <f t="shared" ref="P200:AI200" si="245">IF($B200="","",IF($O200=P$3,$N200*(1+(O$2*0.03)),IF(P$3=$O200+$J200,$N200*(1+(O$2*0.03)),IF(P$3=$O200+2*$J200,$N200*(1+(O$2*0.03)),IF(P$3=$O200+3*$J200,$N200*(1+(O$2*0.03)),IF(P$3=$O200+4*$J200,$N200*(1+(O$2*0.03)),IF(P$3=$O200+5*$J200,$N200*(1+(O$2*0.03)),"")))))))</f>
        <v>2760</v>
      </c>
      <c r="Q200" s="2" t="str">
        <f t="shared" si="245"/>
        <v/>
      </c>
      <c r="R200" s="2" t="str">
        <f t="shared" si="245"/>
        <v/>
      </c>
      <c r="S200" s="2" t="str">
        <f t="shared" si="245"/>
        <v/>
      </c>
      <c r="T200" s="2" t="str">
        <f t="shared" si="245"/>
        <v/>
      </c>
      <c r="U200" s="2" t="str">
        <f t="shared" si="245"/>
        <v/>
      </c>
      <c r="V200" s="2" t="str">
        <f t="shared" si="245"/>
        <v/>
      </c>
      <c r="W200" s="2" t="str">
        <f t="shared" si="245"/>
        <v/>
      </c>
      <c r="X200" s="2" t="str">
        <f t="shared" si="245"/>
        <v/>
      </c>
      <c r="Y200" s="2" t="str">
        <f t="shared" si="245"/>
        <v/>
      </c>
      <c r="Z200" s="2" t="str">
        <f t="shared" si="245"/>
        <v/>
      </c>
      <c r="AA200" s="2" t="str">
        <f t="shared" si="245"/>
        <v/>
      </c>
      <c r="AB200" s="2" t="str">
        <f t="shared" si="245"/>
        <v/>
      </c>
      <c r="AC200" s="2" t="str">
        <f t="shared" si="245"/>
        <v/>
      </c>
      <c r="AD200" s="2" t="str">
        <f t="shared" si="245"/>
        <v/>
      </c>
      <c r="AE200" s="2" t="str">
        <f t="shared" si="245"/>
        <v/>
      </c>
      <c r="AF200" s="2" t="str">
        <f t="shared" si="245"/>
        <v/>
      </c>
      <c r="AG200" s="2" t="str">
        <f t="shared" si="245"/>
        <v/>
      </c>
      <c r="AH200" s="2" t="str">
        <f t="shared" si="245"/>
        <v/>
      </c>
      <c r="AI200" s="2" t="str">
        <f t="shared" si="245"/>
        <v/>
      </c>
    </row>
    <row r="201" spans="2:35" ht="15" customHeight="1" x14ac:dyDescent="0.3">
      <c r="B201" t="s">
        <v>96</v>
      </c>
      <c r="C201" t="s">
        <v>257</v>
      </c>
      <c r="D201" t="s">
        <v>3</v>
      </c>
      <c r="E201" s="9" t="s">
        <v>404</v>
      </c>
      <c r="F201" t="s">
        <v>21</v>
      </c>
      <c r="G201" s="9" t="s">
        <v>418</v>
      </c>
      <c r="H201" s="3">
        <v>172</v>
      </c>
      <c r="I201" s="8">
        <f>IF(H201="","",INDEX(Systems!F$4:F$985,MATCH($F201,Systems!D$4:D$985,0),1))</f>
        <v>15</v>
      </c>
      <c r="J201" s="9">
        <f>IF(H201="","",INDEX(Systems!E$4:E$985,MATCH($F201,Systems!D$4:D$985,0),1))</f>
        <v>25</v>
      </c>
      <c r="K201" s="9" t="s">
        <v>109</v>
      </c>
      <c r="L201" s="9">
        <v>1990</v>
      </c>
      <c r="M201" s="9">
        <v>2</v>
      </c>
      <c r="N201" s="8">
        <f t="shared" si="201"/>
        <v>2580</v>
      </c>
      <c r="O201" s="9">
        <f t="shared" si="202"/>
        <v>2019</v>
      </c>
      <c r="P201" s="2">
        <f t="shared" ref="P201:AI201" si="246">IF($B201="","",IF($O201=P$3,$N201*(1+(O$2*0.03)),IF(P$3=$O201+$J201,$N201*(1+(O$2*0.03)),IF(P$3=$O201+2*$J201,$N201*(1+(O$2*0.03)),IF(P$3=$O201+3*$J201,$N201*(1+(O$2*0.03)),IF(P$3=$O201+4*$J201,$N201*(1+(O$2*0.03)),IF(P$3=$O201+5*$J201,$N201*(1+(O$2*0.03)),"")))))))</f>
        <v>2580</v>
      </c>
      <c r="Q201" s="2" t="str">
        <f t="shared" si="246"/>
        <v/>
      </c>
      <c r="R201" s="2" t="str">
        <f t="shared" si="246"/>
        <v/>
      </c>
      <c r="S201" s="2" t="str">
        <f t="shared" si="246"/>
        <v/>
      </c>
      <c r="T201" s="2" t="str">
        <f t="shared" si="246"/>
        <v/>
      </c>
      <c r="U201" s="2" t="str">
        <f t="shared" si="246"/>
        <v/>
      </c>
      <c r="V201" s="2" t="str">
        <f t="shared" si="246"/>
        <v/>
      </c>
      <c r="W201" s="2" t="str">
        <f t="shared" si="246"/>
        <v/>
      </c>
      <c r="X201" s="2" t="str">
        <f t="shared" si="246"/>
        <v/>
      </c>
      <c r="Y201" s="2" t="str">
        <f t="shared" si="246"/>
        <v/>
      </c>
      <c r="Z201" s="2" t="str">
        <f t="shared" si="246"/>
        <v/>
      </c>
      <c r="AA201" s="2" t="str">
        <f t="shared" si="246"/>
        <v/>
      </c>
      <c r="AB201" s="2" t="str">
        <f t="shared" si="246"/>
        <v/>
      </c>
      <c r="AC201" s="2" t="str">
        <f t="shared" si="246"/>
        <v/>
      </c>
      <c r="AD201" s="2" t="str">
        <f t="shared" si="246"/>
        <v/>
      </c>
      <c r="AE201" s="2" t="str">
        <f t="shared" si="246"/>
        <v/>
      </c>
      <c r="AF201" s="2" t="str">
        <f t="shared" si="246"/>
        <v/>
      </c>
      <c r="AG201" s="2" t="str">
        <f t="shared" si="246"/>
        <v/>
      </c>
      <c r="AH201" s="2" t="str">
        <f t="shared" si="246"/>
        <v/>
      </c>
      <c r="AI201" s="2" t="str">
        <f t="shared" si="246"/>
        <v/>
      </c>
    </row>
    <row r="202" spans="2:35" ht="15" customHeight="1" x14ac:dyDescent="0.3">
      <c r="B202" t="s">
        <v>96</v>
      </c>
      <c r="C202" t="s">
        <v>257</v>
      </c>
      <c r="D202" t="s">
        <v>3</v>
      </c>
      <c r="E202" s="9" t="s">
        <v>404</v>
      </c>
      <c r="F202" t="s">
        <v>21</v>
      </c>
      <c r="G202" s="9" t="s">
        <v>419</v>
      </c>
      <c r="H202" s="3">
        <v>308</v>
      </c>
      <c r="I202" s="8">
        <f>IF(H202="","",INDEX(Systems!F$4:F$985,MATCH($F202,Systems!D$4:D$985,0),1))</f>
        <v>15</v>
      </c>
      <c r="J202" s="9">
        <f>IF(H202="","",INDEX(Systems!E$4:E$985,MATCH($F202,Systems!D$4:D$985,0),1))</f>
        <v>25</v>
      </c>
      <c r="K202" s="9" t="s">
        <v>109</v>
      </c>
      <c r="L202" s="9">
        <v>1990</v>
      </c>
      <c r="M202" s="9">
        <v>2</v>
      </c>
      <c r="N202" s="8">
        <f t="shared" si="201"/>
        <v>4620</v>
      </c>
      <c r="O202" s="9">
        <f t="shared" si="202"/>
        <v>2019</v>
      </c>
      <c r="P202" s="2">
        <f t="shared" ref="P202:AI202" si="247">IF($B202="","",IF($O202=P$3,$N202*(1+(O$2*0.03)),IF(P$3=$O202+$J202,$N202*(1+(O$2*0.03)),IF(P$3=$O202+2*$J202,$N202*(1+(O$2*0.03)),IF(P$3=$O202+3*$J202,$N202*(1+(O$2*0.03)),IF(P$3=$O202+4*$J202,$N202*(1+(O$2*0.03)),IF(P$3=$O202+5*$J202,$N202*(1+(O$2*0.03)),"")))))))</f>
        <v>4620</v>
      </c>
      <c r="Q202" s="2" t="str">
        <f t="shared" si="247"/>
        <v/>
      </c>
      <c r="R202" s="2" t="str">
        <f t="shared" si="247"/>
        <v/>
      </c>
      <c r="S202" s="2" t="str">
        <f t="shared" si="247"/>
        <v/>
      </c>
      <c r="T202" s="2" t="str">
        <f t="shared" si="247"/>
        <v/>
      </c>
      <c r="U202" s="2" t="str">
        <f t="shared" si="247"/>
        <v/>
      </c>
      <c r="V202" s="2" t="str">
        <f t="shared" si="247"/>
        <v/>
      </c>
      <c r="W202" s="2" t="str">
        <f t="shared" si="247"/>
        <v/>
      </c>
      <c r="X202" s="2" t="str">
        <f t="shared" si="247"/>
        <v/>
      </c>
      <c r="Y202" s="2" t="str">
        <f t="shared" si="247"/>
        <v/>
      </c>
      <c r="Z202" s="2" t="str">
        <f t="shared" si="247"/>
        <v/>
      </c>
      <c r="AA202" s="2" t="str">
        <f t="shared" si="247"/>
        <v/>
      </c>
      <c r="AB202" s="2" t="str">
        <f t="shared" si="247"/>
        <v/>
      </c>
      <c r="AC202" s="2" t="str">
        <f t="shared" si="247"/>
        <v/>
      </c>
      <c r="AD202" s="2" t="str">
        <f t="shared" si="247"/>
        <v/>
      </c>
      <c r="AE202" s="2" t="str">
        <f t="shared" si="247"/>
        <v/>
      </c>
      <c r="AF202" s="2" t="str">
        <f t="shared" si="247"/>
        <v/>
      </c>
      <c r="AG202" s="2" t="str">
        <f t="shared" si="247"/>
        <v/>
      </c>
      <c r="AH202" s="2" t="str">
        <f t="shared" si="247"/>
        <v/>
      </c>
      <c r="AI202" s="2" t="str">
        <f t="shared" si="247"/>
        <v/>
      </c>
    </row>
    <row r="203" spans="2:35" ht="15" customHeight="1" x14ac:dyDescent="0.3">
      <c r="B203" t="s">
        <v>96</v>
      </c>
      <c r="C203" t="s">
        <v>257</v>
      </c>
      <c r="D203" t="s">
        <v>3</v>
      </c>
      <c r="E203" s="9" t="s">
        <v>404</v>
      </c>
      <c r="F203" t="s">
        <v>21</v>
      </c>
      <c r="G203" s="9" t="s">
        <v>420</v>
      </c>
      <c r="H203" s="3">
        <v>494</v>
      </c>
      <c r="I203" s="8">
        <f>IF(H203="","",INDEX(Systems!F$4:F$985,MATCH($F203,Systems!D$4:D$985,0),1))</f>
        <v>15</v>
      </c>
      <c r="J203" s="9">
        <f>IF(H203="","",INDEX(Systems!E$4:E$985,MATCH($F203,Systems!D$4:D$985,0),1))</f>
        <v>25</v>
      </c>
      <c r="K203" s="9" t="s">
        <v>109</v>
      </c>
      <c r="L203" s="9">
        <v>1990</v>
      </c>
      <c r="M203" s="9">
        <v>2</v>
      </c>
      <c r="N203" s="8">
        <f t="shared" si="201"/>
        <v>7410</v>
      </c>
      <c r="O203" s="9">
        <f t="shared" si="202"/>
        <v>2019</v>
      </c>
      <c r="P203" s="2">
        <f t="shared" ref="P203:AI203" si="248">IF($B203="","",IF($O203=P$3,$N203*(1+(O$2*0.03)),IF(P$3=$O203+$J203,$N203*(1+(O$2*0.03)),IF(P$3=$O203+2*$J203,$N203*(1+(O$2*0.03)),IF(P$3=$O203+3*$J203,$N203*(1+(O$2*0.03)),IF(P$3=$O203+4*$J203,$N203*(1+(O$2*0.03)),IF(P$3=$O203+5*$J203,$N203*(1+(O$2*0.03)),"")))))))</f>
        <v>7410</v>
      </c>
      <c r="Q203" s="2" t="str">
        <f t="shared" si="248"/>
        <v/>
      </c>
      <c r="R203" s="2" t="str">
        <f t="shared" si="248"/>
        <v/>
      </c>
      <c r="S203" s="2" t="str">
        <f t="shared" si="248"/>
        <v/>
      </c>
      <c r="T203" s="2" t="str">
        <f t="shared" si="248"/>
        <v/>
      </c>
      <c r="U203" s="2" t="str">
        <f t="shared" si="248"/>
        <v/>
      </c>
      <c r="V203" s="2" t="str">
        <f t="shared" si="248"/>
        <v/>
      </c>
      <c r="W203" s="2" t="str">
        <f t="shared" si="248"/>
        <v/>
      </c>
      <c r="X203" s="2" t="str">
        <f t="shared" si="248"/>
        <v/>
      </c>
      <c r="Y203" s="2" t="str">
        <f t="shared" si="248"/>
        <v/>
      </c>
      <c r="Z203" s="2" t="str">
        <f t="shared" si="248"/>
        <v/>
      </c>
      <c r="AA203" s="2" t="str">
        <f t="shared" si="248"/>
        <v/>
      </c>
      <c r="AB203" s="2" t="str">
        <f t="shared" si="248"/>
        <v/>
      </c>
      <c r="AC203" s="2" t="str">
        <f t="shared" si="248"/>
        <v/>
      </c>
      <c r="AD203" s="2" t="str">
        <f t="shared" si="248"/>
        <v/>
      </c>
      <c r="AE203" s="2" t="str">
        <f t="shared" si="248"/>
        <v/>
      </c>
      <c r="AF203" s="2" t="str">
        <f t="shared" si="248"/>
        <v/>
      </c>
      <c r="AG203" s="2" t="str">
        <f t="shared" si="248"/>
        <v/>
      </c>
      <c r="AH203" s="2" t="str">
        <f t="shared" si="248"/>
        <v/>
      </c>
      <c r="AI203" s="2" t="str">
        <f t="shared" si="248"/>
        <v/>
      </c>
    </row>
    <row r="204" spans="2:35" ht="15" customHeight="1" x14ac:dyDescent="0.3">
      <c r="B204" t="s">
        <v>96</v>
      </c>
      <c r="C204" t="s">
        <v>257</v>
      </c>
      <c r="D204" t="s">
        <v>3</v>
      </c>
      <c r="E204" s="9" t="s">
        <v>404</v>
      </c>
      <c r="F204" t="s">
        <v>21</v>
      </c>
      <c r="G204" s="9" t="s">
        <v>421</v>
      </c>
      <c r="H204" s="3">
        <v>516</v>
      </c>
      <c r="I204" s="8">
        <f>IF(H204="","",INDEX(Systems!F$4:F$985,MATCH($F204,Systems!D$4:D$985,0),1))</f>
        <v>15</v>
      </c>
      <c r="J204" s="9">
        <f>IF(H204="","",INDEX(Systems!E$4:E$985,MATCH($F204,Systems!D$4:D$985,0),1))</f>
        <v>25</v>
      </c>
      <c r="K204" s="9" t="s">
        <v>109</v>
      </c>
      <c r="L204" s="9">
        <v>1990</v>
      </c>
      <c r="M204" s="9">
        <v>2</v>
      </c>
      <c r="N204" s="8">
        <f t="shared" si="201"/>
        <v>7740</v>
      </c>
      <c r="O204" s="9">
        <f t="shared" si="202"/>
        <v>2019</v>
      </c>
      <c r="P204" s="2">
        <f t="shared" ref="P204:AI204" si="249">IF($B204="","",IF($O204=P$3,$N204*(1+(O$2*0.03)),IF(P$3=$O204+$J204,$N204*(1+(O$2*0.03)),IF(P$3=$O204+2*$J204,$N204*(1+(O$2*0.03)),IF(P$3=$O204+3*$J204,$N204*(1+(O$2*0.03)),IF(P$3=$O204+4*$J204,$N204*(1+(O$2*0.03)),IF(P$3=$O204+5*$J204,$N204*(1+(O$2*0.03)),"")))))))</f>
        <v>7740</v>
      </c>
      <c r="Q204" s="2" t="str">
        <f t="shared" si="249"/>
        <v/>
      </c>
      <c r="R204" s="2" t="str">
        <f t="shared" si="249"/>
        <v/>
      </c>
      <c r="S204" s="2" t="str">
        <f t="shared" si="249"/>
        <v/>
      </c>
      <c r="T204" s="2" t="str">
        <f t="shared" si="249"/>
        <v/>
      </c>
      <c r="U204" s="2" t="str">
        <f t="shared" si="249"/>
        <v/>
      </c>
      <c r="V204" s="2" t="str">
        <f t="shared" si="249"/>
        <v/>
      </c>
      <c r="W204" s="2" t="str">
        <f t="shared" si="249"/>
        <v/>
      </c>
      <c r="X204" s="2" t="str">
        <f t="shared" si="249"/>
        <v/>
      </c>
      <c r="Y204" s="2" t="str">
        <f t="shared" si="249"/>
        <v/>
      </c>
      <c r="Z204" s="2" t="str">
        <f t="shared" si="249"/>
        <v/>
      </c>
      <c r="AA204" s="2" t="str">
        <f t="shared" si="249"/>
        <v/>
      </c>
      <c r="AB204" s="2" t="str">
        <f t="shared" si="249"/>
        <v/>
      </c>
      <c r="AC204" s="2" t="str">
        <f t="shared" si="249"/>
        <v/>
      </c>
      <c r="AD204" s="2" t="str">
        <f t="shared" si="249"/>
        <v/>
      </c>
      <c r="AE204" s="2" t="str">
        <f t="shared" si="249"/>
        <v/>
      </c>
      <c r="AF204" s="2" t="str">
        <f t="shared" si="249"/>
        <v/>
      </c>
      <c r="AG204" s="2" t="str">
        <f t="shared" si="249"/>
        <v/>
      </c>
      <c r="AH204" s="2" t="str">
        <f t="shared" si="249"/>
        <v/>
      </c>
      <c r="AI204" s="2" t="str">
        <f t="shared" si="249"/>
        <v/>
      </c>
    </row>
    <row r="205" spans="2:35" ht="15" customHeight="1" x14ac:dyDescent="0.3">
      <c r="B205" t="s">
        <v>96</v>
      </c>
      <c r="C205" t="s">
        <v>257</v>
      </c>
      <c r="D205" t="s">
        <v>3</v>
      </c>
      <c r="E205" s="9" t="s">
        <v>404</v>
      </c>
      <c r="F205" t="s">
        <v>21</v>
      </c>
      <c r="G205" s="9" t="s">
        <v>422</v>
      </c>
      <c r="H205" s="3">
        <v>110</v>
      </c>
      <c r="I205" s="8">
        <f>IF(H205="","",INDEX(Systems!F$4:F$985,MATCH($F205,Systems!D$4:D$985,0),1))</f>
        <v>15</v>
      </c>
      <c r="J205" s="9">
        <f>IF(H205="","",INDEX(Systems!E$4:E$985,MATCH($F205,Systems!D$4:D$985,0),1))</f>
        <v>25</v>
      </c>
      <c r="K205" s="9" t="s">
        <v>109</v>
      </c>
      <c r="L205" s="9">
        <v>1990</v>
      </c>
      <c r="M205" s="9">
        <v>2</v>
      </c>
      <c r="N205" s="8">
        <f t="shared" si="201"/>
        <v>1650</v>
      </c>
      <c r="O205" s="9">
        <f t="shared" si="202"/>
        <v>2019</v>
      </c>
      <c r="P205" s="2">
        <f t="shared" ref="P205:AI205" si="250">IF($B205="","",IF($O205=P$3,$N205*(1+(O$2*0.03)),IF(P$3=$O205+$J205,$N205*(1+(O$2*0.03)),IF(P$3=$O205+2*$J205,$N205*(1+(O$2*0.03)),IF(P$3=$O205+3*$J205,$N205*(1+(O$2*0.03)),IF(P$3=$O205+4*$J205,$N205*(1+(O$2*0.03)),IF(P$3=$O205+5*$J205,$N205*(1+(O$2*0.03)),"")))))))</f>
        <v>1650</v>
      </c>
      <c r="Q205" s="2" t="str">
        <f t="shared" si="250"/>
        <v/>
      </c>
      <c r="R205" s="2" t="str">
        <f t="shared" si="250"/>
        <v/>
      </c>
      <c r="S205" s="2" t="str">
        <f t="shared" si="250"/>
        <v/>
      </c>
      <c r="T205" s="2" t="str">
        <f t="shared" si="250"/>
        <v/>
      </c>
      <c r="U205" s="2" t="str">
        <f t="shared" si="250"/>
        <v/>
      </c>
      <c r="V205" s="2" t="str">
        <f t="shared" si="250"/>
        <v/>
      </c>
      <c r="W205" s="2" t="str">
        <f t="shared" si="250"/>
        <v/>
      </c>
      <c r="X205" s="2" t="str">
        <f t="shared" si="250"/>
        <v/>
      </c>
      <c r="Y205" s="2" t="str">
        <f t="shared" si="250"/>
        <v/>
      </c>
      <c r="Z205" s="2" t="str">
        <f t="shared" si="250"/>
        <v/>
      </c>
      <c r="AA205" s="2" t="str">
        <f t="shared" si="250"/>
        <v/>
      </c>
      <c r="AB205" s="2" t="str">
        <f t="shared" si="250"/>
        <v/>
      </c>
      <c r="AC205" s="2" t="str">
        <f t="shared" si="250"/>
        <v/>
      </c>
      <c r="AD205" s="2" t="str">
        <f t="shared" si="250"/>
        <v/>
      </c>
      <c r="AE205" s="2" t="str">
        <f t="shared" si="250"/>
        <v/>
      </c>
      <c r="AF205" s="2" t="str">
        <f t="shared" si="250"/>
        <v/>
      </c>
      <c r="AG205" s="2" t="str">
        <f t="shared" si="250"/>
        <v/>
      </c>
      <c r="AH205" s="2" t="str">
        <f t="shared" si="250"/>
        <v/>
      </c>
      <c r="AI205" s="2" t="str">
        <f t="shared" si="250"/>
        <v/>
      </c>
    </row>
    <row r="206" spans="2:35" ht="15" customHeight="1" x14ac:dyDescent="0.3">
      <c r="B206" t="s">
        <v>96</v>
      </c>
      <c r="C206" t="s">
        <v>257</v>
      </c>
      <c r="D206" t="s">
        <v>3</v>
      </c>
      <c r="E206" s="9" t="s">
        <v>404</v>
      </c>
      <c r="F206" t="s">
        <v>21</v>
      </c>
      <c r="G206" s="9" t="s">
        <v>423</v>
      </c>
      <c r="H206" s="3">
        <v>128</v>
      </c>
      <c r="I206" s="8">
        <f>IF(H206="","",INDEX(Systems!F$4:F$985,MATCH($F206,Systems!D$4:D$985,0),1))</f>
        <v>15</v>
      </c>
      <c r="J206" s="9">
        <f>IF(H206="","",INDEX(Systems!E$4:E$985,MATCH($F206,Systems!D$4:D$985,0),1))</f>
        <v>25</v>
      </c>
      <c r="K206" s="9" t="s">
        <v>109</v>
      </c>
      <c r="L206" s="9">
        <v>1990</v>
      </c>
      <c r="M206" s="9">
        <v>2</v>
      </c>
      <c r="N206" s="8">
        <f t="shared" si="201"/>
        <v>1920</v>
      </c>
      <c r="O206" s="9">
        <f t="shared" si="202"/>
        <v>2019</v>
      </c>
      <c r="P206" s="2">
        <f t="shared" ref="P206:AI206" si="251">IF($B206="","",IF($O206=P$3,$N206*(1+(O$2*0.03)),IF(P$3=$O206+$J206,$N206*(1+(O$2*0.03)),IF(P$3=$O206+2*$J206,$N206*(1+(O$2*0.03)),IF(P$3=$O206+3*$J206,$N206*(1+(O$2*0.03)),IF(P$3=$O206+4*$J206,$N206*(1+(O$2*0.03)),IF(P$3=$O206+5*$J206,$N206*(1+(O$2*0.03)),"")))))))</f>
        <v>1920</v>
      </c>
      <c r="Q206" s="2" t="str">
        <f t="shared" si="251"/>
        <v/>
      </c>
      <c r="R206" s="2" t="str">
        <f t="shared" si="251"/>
        <v/>
      </c>
      <c r="S206" s="2" t="str">
        <f t="shared" si="251"/>
        <v/>
      </c>
      <c r="T206" s="2" t="str">
        <f t="shared" si="251"/>
        <v/>
      </c>
      <c r="U206" s="2" t="str">
        <f t="shared" si="251"/>
        <v/>
      </c>
      <c r="V206" s="2" t="str">
        <f t="shared" si="251"/>
        <v/>
      </c>
      <c r="W206" s="2" t="str">
        <f t="shared" si="251"/>
        <v/>
      </c>
      <c r="X206" s="2" t="str">
        <f t="shared" si="251"/>
        <v/>
      </c>
      <c r="Y206" s="2" t="str">
        <f t="shared" si="251"/>
        <v/>
      </c>
      <c r="Z206" s="2" t="str">
        <f t="shared" si="251"/>
        <v/>
      </c>
      <c r="AA206" s="2" t="str">
        <f t="shared" si="251"/>
        <v/>
      </c>
      <c r="AB206" s="2" t="str">
        <f t="shared" si="251"/>
        <v/>
      </c>
      <c r="AC206" s="2" t="str">
        <f t="shared" si="251"/>
        <v/>
      </c>
      <c r="AD206" s="2" t="str">
        <f t="shared" si="251"/>
        <v/>
      </c>
      <c r="AE206" s="2" t="str">
        <f t="shared" si="251"/>
        <v/>
      </c>
      <c r="AF206" s="2" t="str">
        <f t="shared" si="251"/>
        <v/>
      </c>
      <c r="AG206" s="2" t="str">
        <f t="shared" si="251"/>
        <v/>
      </c>
      <c r="AH206" s="2" t="str">
        <f t="shared" si="251"/>
        <v/>
      </c>
      <c r="AI206" s="2" t="str">
        <f t="shared" si="251"/>
        <v/>
      </c>
    </row>
    <row r="207" spans="2:35" ht="15" customHeight="1" x14ac:dyDescent="0.3">
      <c r="B207" t="s">
        <v>96</v>
      </c>
      <c r="C207" t="s">
        <v>257</v>
      </c>
      <c r="D207" t="s">
        <v>3</v>
      </c>
      <c r="E207" s="9" t="s">
        <v>404</v>
      </c>
      <c r="F207" t="s">
        <v>21</v>
      </c>
      <c r="G207" s="9" t="s">
        <v>424</v>
      </c>
      <c r="H207" s="3">
        <v>78</v>
      </c>
      <c r="I207" s="8">
        <f>IF(H207="","",INDEX(Systems!F$4:F$985,MATCH($F207,Systems!D$4:D$985,0),1))</f>
        <v>15</v>
      </c>
      <c r="J207" s="9">
        <f>IF(H207="","",INDEX(Systems!E$4:E$985,MATCH($F207,Systems!D$4:D$985,0),1))</f>
        <v>25</v>
      </c>
      <c r="K207" s="9" t="s">
        <v>109</v>
      </c>
      <c r="L207" s="9">
        <v>1990</v>
      </c>
      <c r="M207" s="9">
        <v>2</v>
      </c>
      <c r="N207" s="8">
        <f t="shared" si="201"/>
        <v>1170</v>
      </c>
      <c r="O207" s="9">
        <f t="shared" si="202"/>
        <v>2019</v>
      </c>
      <c r="P207" s="2">
        <f t="shared" ref="P207:AI207" si="252">IF($B207="","",IF($O207=P$3,$N207*(1+(O$2*0.03)),IF(P$3=$O207+$J207,$N207*(1+(O$2*0.03)),IF(P$3=$O207+2*$J207,$N207*(1+(O$2*0.03)),IF(P$3=$O207+3*$J207,$N207*(1+(O$2*0.03)),IF(P$3=$O207+4*$J207,$N207*(1+(O$2*0.03)),IF(P$3=$O207+5*$J207,$N207*(1+(O$2*0.03)),"")))))))</f>
        <v>1170</v>
      </c>
      <c r="Q207" s="2" t="str">
        <f t="shared" si="252"/>
        <v/>
      </c>
      <c r="R207" s="2" t="str">
        <f t="shared" si="252"/>
        <v/>
      </c>
      <c r="S207" s="2" t="str">
        <f t="shared" si="252"/>
        <v/>
      </c>
      <c r="T207" s="2" t="str">
        <f t="shared" si="252"/>
        <v/>
      </c>
      <c r="U207" s="2" t="str">
        <f t="shared" si="252"/>
        <v/>
      </c>
      <c r="V207" s="2" t="str">
        <f t="shared" si="252"/>
        <v/>
      </c>
      <c r="W207" s="2" t="str">
        <f t="shared" si="252"/>
        <v/>
      </c>
      <c r="X207" s="2" t="str">
        <f t="shared" si="252"/>
        <v/>
      </c>
      <c r="Y207" s="2" t="str">
        <f t="shared" si="252"/>
        <v/>
      </c>
      <c r="Z207" s="2" t="str">
        <f t="shared" si="252"/>
        <v/>
      </c>
      <c r="AA207" s="2" t="str">
        <f t="shared" si="252"/>
        <v/>
      </c>
      <c r="AB207" s="2" t="str">
        <f t="shared" si="252"/>
        <v/>
      </c>
      <c r="AC207" s="2" t="str">
        <f t="shared" si="252"/>
        <v/>
      </c>
      <c r="AD207" s="2" t="str">
        <f t="shared" si="252"/>
        <v/>
      </c>
      <c r="AE207" s="2" t="str">
        <f t="shared" si="252"/>
        <v/>
      </c>
      <c r="AF207" s="2" t="str">
        <f t="shared" si="252"/>
        <v/>
      </c>
      <c r="AG207" s="2" t="str">
        <f t="shared" si="252"/>
        <v/>
      </c>
      <c r="AH207" s="2" t="str">
        <f t="shared" si="252"/>
        <v/>
      </c>
      <c r="AI207" s="2" t="str">
        <f t="shared" si="252"/>
        <v/>
      </c>
    </row>
    <row r="208" spans="2:35" ht="15" customHeight="1" x14ac:dyDescent="0.3">
      <c r="B208" t="s">
        <v>96</v>
      </c>
      <c r="C208" t="s">
        <v>257</v>
      </c>
      <c r="D208" t="s">
        <v>3</v>
      </c>
      <c r="E208" s="9" t="s">
        <v>404</v>
      </c>
      <c r="F208" t="s">
        <v>29</v>
      </c>
      <c r="G208" s="9" t="s">
        <v>425</v>
      </c>
      <c r="H208" s="3">
        <v>560</v>
      </c>
      <c r="I208" s="8">
        <f>IF(H208="","",INDEX(Systems!F$4:F$985,MATCH($F208,Systems!D$4:D$985,0),1))</f>
        <v>9.5</v>
      </c>
      <c r="J208" s="9">
        <f>IF(H208="","",INDEX(Systems!E$4:E$985,MATCH($F208,Systems!D$4:D$985,0),1))</f>
        <v>15</v>
      </c>
      <c r="K208" s="9" t="s">
        <v>109</v>
      </c>
      <c r="L208" s="9">
        <v>1990</v>
      </c>
      <c r="M208" s="9">
        <v>2</v>
      </c>
      <c r="N208" s="8">
        <f t="shared" si="201"/>
        <v>5320</v>
      </c>
      <c r="O208" s="9">
        <f t="shared" si="202"/>
        <v>2019</v>
      </c>
      <c r="P208" s="2">
        <f t="shared" ref="P208:AI208" si="253">IF($B208="","",IF($O208=P$3,$N208*(1+(O$2*0.03)),IF(P$3=$O208+$J208,$N208*(1+(O$2*0.03)),IF(P$3=$O208+2*$J208,$N208*(1+(O$2*0.03)),IF(P$3=$O208+3*$J208,$N208*(1+(O$2*0.03)),IF(P$3=$O208+4*$J208,$N208*(1+(O$2*0.03)),IF(P$3=$O208+5*$J208,$N208*(1+(O$2*0.03)),"")))))))</f>
        <v>5320</v>
      </c>
      <c r="Q208" s="2" t="str">
        <f t="shared" si="253"/>
        <v/>
      </c>
      <c r="R208" s="2" t="str">
        <f t="shared" si="253"/>
        <v/>
      </c>
      <c r="S208" s="2" t="str">
        <f t="shared" si="253"/>
        <v/>
      </c>
      <c r="T208" s="2" t="str">
        <f t="shared" si="253"/>
        <v/>
      </c>
      <c r="U208" s="2" t="str">
        <f t="shared" si="253"/>
        <v/>
      </c>
      <c r="V208" s="2" t="str">
        <f t="shared" si="253"/>
        <v/>
      </c>
      <c r="W208" s="2" t="str">
        <f t="shared" si="253"/>
        <v/>
      </c>
      <c r="X208" s="2" t="str">
        <f t="shared" si="253"/>
        <v/>
      </c>
      <c r="Y208" s="2" t="str">
        <f t="shared" si="253"/>
        <v/>
      </c>
      <c r="Z208" s="2" t="str">
        <f t="shared" si="253"/>
        <v/>
      </c>
      <c r="AA208" s="2" t="str">
        <f t="shared" si="253"/>
        <v/>
      </c>
      <c r="AB208" s="2" t="str">
        <f t="shared" si="253"/>
        <v/>
      </c>
      <c r="AC208" s="2" t="str">
        <f t="shared" si="253"/>
        <v/>
      </c>
      <c r="AD208" s="2" t="str">
        <f t="shared" si="253"/>
        <v/>
      </c>
      <c r="AE208" s="2">
        <f t="shared" si="253"/>
        <v>7714</v>
      </c>
      <c r="AF208" s="2" t="str">
        <f t="shared" si="253"/>
        <v/>
      </c>
      <c r="AG208" s="2" t="str">
        <f t="shared" si="253"/>
        <v/>
      </c>
      <c r="AH208" s="2" t="str">
        <f t="shared" si="253"/>
        <v/>
      </c>
      <c r="AI208" s="2" t="str">
        <f t="shared" si="253"/>
        <v/>
      </c>
    </row>
    <row r="209" spans="2:35" ht="15" customHeight="1" x14ac:dyDescent="0.3">
      <c r="B209" t="s">
        <v>96</v>
      </c>
      <c r="C209" t="s">
        <v>257</v>
      </c>
      <c r="D209" t="s">
        <v>3</v>
      </c>
      <c r="E209" s="9" t="s">
        <v>404</v>
      </c>
      <c r="F209" t="s">
        <v>29</v>
      </c>
      <c r="G209" s="9" t="s">
        <v>426</v>
      </c>
      <c r="H209" s="3">
        <v>548</v>
      </c>
      <c r="I209" s="8">
        <f>IF(H209="","",INDEX(Systems!F$4:F$985,MATCH($F209,Systems!D$4:D$985,0),1))</f>
        <v>9.5</v>
      </c>
      <c r="J209" s="9">
        <f>IF(H209="","",INDEX(Systems!E$4:E$985,MATCH($F209,Systems!D$4:D$985,0),1))</f>
        <v>15</v>
      </c>
      <c r="K209" s="9" t="s">
        <v>109</v>
      </c>
      <c r="L209" s="9">
        <v>1990</v>
      </c>
      <c r="M209" s="9">
        <v>1</v>
      </c>
      <c r="N209" s="8">
        <f t="shared" si="201"/>
        <v>5206</v>
      </c>
      <c r="O209" s="9">
        <f t="shared" si="202"/>
        <v>2019</v>
      </c>
      <c r="P209" s="2">
        <f t="shared" ref="P209:AI209" si="254">IF($B209="","",IF($O209=P$3,$N209*(1+(O$2*0.03)),IF(P$3=$O209+$J209,$N209*(1+(O$2*0.03)),IF(P$3=$O209+2*$J209,$N209*(1+(O$2*0.03)),IF(P$3=$O209+3*$J209,$N209*(1+(O$2*0.03)),IF(P$3=$O209+4*$J209,$N209*(1+(O$2*0.03)),IF(P$3=$O209+5*$J209,$N209*(1+(O$2*0.03)),"")))))))</f>
        <v>5206</v>
      </c>
      <c r="Q209" s="2" t="str">
        <f t="shared" si="254"/>
        <v/>
      </c>
      <c r="R209" s="2" t="str">
        <f t="shared" si="254"/>
        <v/>
      </c>
      <c r="S209" s="2" t="str">
        <f t="shared" si="254"/>
        <v/>
      </c>
      <c r="T209" s="2" t="str">
        <f t="shared" si="254"/>
        <v/>
      </c>
      <c r="U209" s="2" t="str">
        <f t="shared" si="254"/>
        <v/>
      </c>
      <c r="V209" s="2" t="str">
        <f t="shared" si="254"/>
        <v/>
      </c>
      <c r="W209" s="2" t="str">
        <f t="shared" si="254"/>
        <v/>
      </c>
      <c r="X209" s="2" t="str">
        <f t="shared" si="254"/>
        <v/>
      </c>
      <c r="Y209" s="2" t="str">
        <f t="shared" si="254"/>
        <v/>
      </c>
      <c r="Z209" s="2" t="str">
        <f t="shared" si="254"/>
        <v/>
      </c>
      <c r="AA209" s="2" t="str">
        <f t="shared" si="254"/>
        <v/>
      </c>
      <c r="AB209" s="2" t="str">
        <f t="shared" si="254"/>
        <v/>
      </c>
      <c r="AC209" s="2" t="str">
        <f t="shared" si="254"/>
        <v/>
      </c>
      <c r="AD209" s="2" t="str">
        <f t="shared" si="254"/>
        <v/>
      </c>
      <c r="AE209" s="2">
        <f t="shared" si="254"/>
        <v>7548.7</v>
      </c>
      <c r="AF209" s="2" t="str">
        <f t="shared" si="254"/>
        <v/>
      </c>
      <c r="AG209" s="2" t="str">
        <f t="shared" si="254"/>
        <v/>
      </c>
      <c r="AH209" s="2" t="str">
        <f t="shared" si="254"/>
        <v/>
      </c>
      <c r="AI209" s="2" t="str">
        <f t="shared" si="254"/>
        <v/>
      </c>
    </row>
    <row r="210" spans="2:35" ht="15" customHeight="1" x14ac:dyDescent="0.3">
      <c r="B210" t="s">
        <v>96</v>
      </c>
      <c r="C210" t="s">
        <v>257</v>
      </c>
      <c r="D210" t="s">
        <v>3</v>
      </c>
      <c r="E210" s="9" t="s">
        <v>404</v>
      </c>
      <c r="F210" t="s">
        <v>29</v>
      </c>
      <c r="G210" s="9" t="s">
        <v>427</v>
      </c>
      <c r="H210" s="3">
        <v>886</v>
      </c>
      <c r="I210" s="8">
        <f>IF(H210="","",INDEX(Systems!F$4:F$985,MATCH($F210,Systems!D$4:D$985,0),1))</f>
        <v>9.5</v>
      </c>
      <c r="J210" s="9">
        <f>IF(H210="","",INDEX(Systems!E$4:E$985,MATCH($F210,Systems!D$4:D$985,0),1))</f>
        <v>15</v>
      </c>
      <c r="K210" s="9" t="s">
        <v>109</v>
      </c>
      <c r="L210" s="9">
        <v>1990</v>
      </c>
      <c r="M210" s="9">
        <v>2</v>
      </c>
      <c r="N210" s="8">
        <f t="shared" si="201"/>
        <v>8417</v>
      </c>
      <c r="O210" s="9">
        <f t="shared" si="202"/>
        <v>2019</v>
      </c>
      <c r="P210" s="2">
        <f t="shared" ref="P210:AI210" si="255">IF($B210="","",IF($O210=P$3,$N210*(1+(O$2*0.03)),IF(P$3=$O210+$J210,$N210*(1+(O$2*0.03)),IF(P$3=$O210+2*$J210,$N210*(1+(O$2*0.03)),IF(P$3=$O210+3*$J210,$N210*(1+(O$2*0.03)),IF(P$3=$O210+4*$J210,$N210*(1+(O$2*0.03)),IF(P$3=$O210+5*$J210,$N210*(1+(O$2*0.03)),"")))))))</f>
        <v>8417</v>
      </c>
      <c r="Q210" s="2" t="str">
        <f t="shared" si="255"/>
        <v/>
      </c>
      <c r="R210" s="2" t="str">
        <f t="shared" si="255"/>
        <v/>
      </c>
      <c r="S210" s="2" t="str">
        <f t="shared" si="255"/>
        <v/>
      </c>
      <c r="T210" s="2" t="str">
        <f t="shared" si="255"/>
        <v/>
      </c>
      <c r="U210" s="2" t="str">
        <f t="shared" si="255"/>
        <v/>
      </c>
      <c r="V210" s="2" t="str">
        <f t="shared" si="255"/>
        <v/>
      </c>
      <c r="W210" s="2" t="str">
        <f t="shared" si="255"/>
        <v/>
      </c>
      <c r="X210" s="2" t="str">
        <f t="shared" si="255"/>
        <v/>
      </c>
      <c r="Y210" s="2" t="str">
        <f t="shared" si="255"/>
        <v/>
      </c>
      <c r="Z210" s="2" t="str">
        <f t="shared" si="255"/>
        <v/>
      </c>
      <c r="AA210" s="2" t="str">
        <f t="shared" si="255"/>
        <v/>
      </c>
      <c r="AB210" s="2" t="str">
        <f t="shared" si="255"/>
        <v/>
      </c>
      <c r="AC210" s="2" t="str">
        <f t="shared" si="255"/>
        <v/>
      </c>
      <c r="AD210" s="2" t="str">
        <f t="shared" si="255"/>
        <v/>
      </c>
      <c r="AE210" s="2">
        <f t="shared" si="255"/>
        <v>12204.65</v>
      </c>
      <c r="AF210" s="2" t="str">
        <f t="shared" si="255"/>
        <v/>
      </c>
      <c r="AG210" s="2" t="str">
        <f t="shared" si="255"/>
        <v/>
      </c>
      <c r="AH210" s="2" t="str">
        <f t="shared" si="255"/>
        <v/>
      </c>
      <c r="AI210" s="2" t="str">
        <f t="shared" si="255"/>
        <v/>
      </c>
    </row>
    <row r="211" spans="2:35" ht="15" customHeight="1" x14ac:dyDescent="0.3">
      <c r="B211" t="s">
        <v>96</v>
      </c>
      <c r="C211" t="s">
        <v>257</v>
      </c>
      <c r="D211" t="s">
        <v>3</v>
      </c>
      <c r="E211" s="9" t="s">
        <v>404</v>
      </c>
      <c r="F211" t="s">
        <v>29</v>
      </c>
      <c r="G211" s="41" t="s">
        <v>428</v>
      </c>
      <c r="H211" s="3">
        <v>303</v>
      </c>
      <c r="I211" s="8">
        <f>IF(H211="","",INDEX(Systems!F$4:F$985,MATCH($F211,Systems!D$4:D$985,0),1))</f>
        <v>9.5</v>
      </c>
      <c r="J211" s="9">
        <f>IF(H211="","",INDEX(Systems!E$4:E$985,MATCH($F211,Systems!D$4:D$985,0),1))</f>
        <v>15</v>
      </c>
      <c r="K211" s="9" t="s">
        <v>109</v>
      </c>
      <c r="L211" s="9">
        <v>1990</v>
      </c>
      <c r="M211" s="9">
        <v>2</v>
      </c>
      <c r="N211" s="8">
        <f t="shared" si="201"/>
        <v>2878.5</v>
      </c>
      <c r="O211" s="9">
        <f t="shared" si="202"/>
        <v>2019</v>
      </c>
      <c r="P211" s="2">
        <f t="shared" ref="P211:AI211" si="256">IF($B211="","",IF($O211=P$3,$N211*(1+(O$2*0.03)),IF(P$3=$O211+$J211,$N211*(1+(O$2*0.03)),IF(P$3=$O211+2*$J211,$N211*(1+(O$2*0.03)),IF(P$3=$O211+3*$J211,$N211*(1+(O$2*0.03)),IF(P$3=$O211+4*$J211,$N211*(1+(O$2*0.03)),IF(P$3=$O211+5*$J211,$N211*(1+(O$2*0.03)),"")))))))</f>
        <v>2878.5</v>
      </c>
      <c r="Q211" s="2" t="str">
        <f t="shared" si="256"/>
        <v/>
      </c>
      <c r="R211" s="2" t="str">
        <f t="shared" si="256"/>
        <v/>
      </c>
      <c r="S211" s="2" t="str">
        <f t="shared" si="256"/>
        <v/>
      </c>
      <c r="T211" s="2" t="str">
        <f t="shared" si="256"/>
        <v/>
      </c>
      <c r="U211" s="2" t="str">
        <f t="shared" si="256"/>
        <v/>
      </c>
      <c r="V211" s="2" t="str">
        <f t="shared" si="256"/>
        <v/>
      </c>
      <c r="W211" s="2" t="str">
        <f t="shared" si="256"/>
        <v/>
      </c>
      <c r="X211" s="2" t="str">
        <f t="shared" si="256"/>
        <v/>
      </c>
      <c r="Y211" s="2" t="str">
        <f t="shared" si="256"/>
        <v/>
      </c>
      <c r="Z211" s="2" t="str">
        <f t="shared" si="256"/>
        <v/>
      </c>
      <c r="AA211" s="2" t="str">
        <f t="shared" si="256"/>
        <v/>
      </c>
      <c r="AB211" s="2" t="str">
        <f t="shared" si="256"/>
        <v/>
      </c>
      <c r="AC211" s="2" t="str">
        <f t="shared" si="256"/>
        <v/>
      </c>
      <c r="AD211" s="2" t="str">
        <f t="shared" si="256"/>
        <v/>
      </c>
      <c r="AE211" s="2">
        <f t="shared" si="256"/>
        <v>4173.8249999999998</v>
      </c>
      <c r="AF211" s="2" t="str">
        <f t="shared" si="256"/>
        <v/>
      </c>
      <c r="AG211" s="2" t="str">
        <f t="shared" si="256"/>
        <v/>
      </c>
      <c r="AH211" s="2" t="str">
        <f t="shared" si="256"/>
        <v/>
      </c>
      <c r="AI211" s="2" t="str">
        <f t="shared" si="256"/>
        <v/>
      </c>
    </row>
    <row r="212" spans="2:35" ht="15" customHeight="1" x14ac:dyDescent="0.3">
      <c r="B212" t="s">
        <v>96</v>
      </c>
      <c r="C212" t="s">
        <v>257</v>
      </c>
      <c r="D212" t="s">
        <v>3</v>
      </c>
      <c r="E212" s="9" t="s">
        <v>404</v>
      </c>
      <c r="F212" t="s">
        <v>29</v>
      </c>
      <c r="G212" s="41" t="s">
        <v>429</v>
      </c>
      <c r="H212" s="3">
        <v>292</v>
      </c>
      <c r="I212" s="8">
        <f>IF(H212="","",INDEX(Systems!F$4:F$985,MATCH($F212,Systems!D$4:D$985,0),1))</f>
        <v>9.5</v>
      </c>
      <c r="J212" s="9">
        <f>IF(H212="","",INDEX(Systems!E$4:E$985,MATCH($F212,Systems!D$4:D$985,0),1))</f>
        <v>15</v>
      </c>
      <c r="K212" s="9" t="s">
        <v>109</v>
      </c>
      <c r="L212" s="9">
        <v>1990</v>
      </c>
      <c r="M212" s="9">
        <v>2</v>
      </c>
      <c r="N212" s="8">
        <f t="shared" si="201"/>
        <v>2774</v>
      </c>
      <c r="O212" s="9">
        <f t="shared" si="202"/>
        <v>2019</v>
      </c>
      <c r="P212" s="2">
        <f t="shared" ref="P212:AI212" si="257">IF($B212="","",IF($O212=P$3,$N212*(1+(O$2*0.03)),IF(P$3=$O212+$J212,$N212*(1+(O$2*0.03)),IF(P$3=$O212+2*$J212,$N212*(1+(O$2*0.03)),IF(P$3=$O212+3*$J212,$N212*(1+(O$2*0.03)),IF(P$3=$O212+4*$J212,$N212*(1+(O$2*0.03)),IF(P$3=$O212+5*$J212,$N212*(1+(O$2*0.03)),"")))))))</f>
        <v>2774</v>
      </c>
      <c r="Q212" s="2" t="str">
        <f t="shared" si="257"/>
        <v/>
      </c>
      <c r="R212" s="2" t="str">
        <f t="shared" si="257"/>
        <v/>
      </c>
      <c r="S212" s="2" t="str">
        <f t="shared" si="257"/>
        <v/>
      </c>
      <c r="T212" s="2" t="str">
        <f t="shared" si="257"/>
        <v/>
      </c>
      <c r="U212" s="2" t="str">
        <f t="shared" si="257"/>
        <v/>
      </c>
      <c r="V212" s="2" t="str">
        <f t="shared" si="257"/>
        <v/>
      </c>
      <c r="W212" s="2" t="str">
        <f t="shared" si="257"/>
        <v/>
      </c>
      <c r="X212" s="2" t="str">
        <f t="shared" si="257"/>
        <v/>
      </c>
      <c r="Y212" s="2" t="str">
        <f t="shared" si="257"/>
        <v/>
      </c>
      <c r="Z212" s="2" t="str">
        <f t="shared" si="257"/>
        <v/>
      </c>
      <c r="AA212" s="2" t="str">
        <f t="shared" si="257"/>
        <v/>
      </c>
      <c r="AB212" s="2" t="str">
        <f t="shared" si="257"/>
        <v/>
      </c>
      <c r="AC212" s="2" t="str">
        <f t="shared" si="257"/>
        <v/>
      </c>
      <c r="AD212" s="2" t="str">
        <f t="shared" si="257"/>
        <v/>
      </c>
      <c r="AE212" s="2">
        <f t="shared" si="257"/>
        <v>4022.2999999999997</v>
      </c>
      <c r="AF212" s="2" t="str">
        <f t="shared" si="257"/>
        <v/>
      </c>
      <c r="AG212" s="2" t="str">
        <f t="shared" si="257"/>
        <v/>
      </c>
      <c r="AH212" s="2" t="str">
        <f t="shared" si="257"/>
        <v/>
      </c>
      <c r="AI212" s="2" t="str">
        <f t="shared" si="257"/>
        <v/>
      </c>
    </row>
    <row r="213" spans="2:35" ht="15" customHeight="1" x14ac:dyDescent="0.3">
      <c r="B213" t="s">
        <v>96</v>
      </c>
      <c r="C213" t="s">
        <v>257</v>
      </c>
      <c r="D213" t="s">
        <v>3</v>
      </c>
      <c r="E213" s="9" t="s">
        <v>404</v>
      </c>
      <c r="F213" t="s">
        <v>29</v>
      </c>
      <c r="G213" s="41" t="s">
        <v>430</v>
      </c>
      <c r="H213" s="3">
        <v>69</v>
      </c>
      <c r="I213" s="8">
        <f>IF(H213="","",INDEX(Systems!F$4:F$985,MATCH($F213,Systems!D$4:D$985,0),1))</f>
        <v>9.5</v>
      </c>
      <c r="J213" s="9">
        <f>IF(H213="","",INDEX(Systems!E$4:E$985,MATCH($F213,Systems!D$4:D$985,0),1))</f>
        <v>15</v>
      </c>
      <c r="K213" s="9" t="s">
        <v>109</v>
      </c>
      <c r="L213" s="9">
        <v>1990</v>
      </c>
      <c r="M213" s="9">
        <v>2</v>
      </c>
      <c r="N213" s="8">
        <f t="shared" si="201"/>
        <v>655.5</v>
      </c>
      <c r="O213" s="9">
        <f t="shared" si="202"/>
        <v>2019</v>
      </c>
      <c r="P213" s="2">
        <f t="shared" ref="P213:AI213" si="258">IF($B213="","",IF($O213=P$3,$N213*(1+(O$2*0.03)),IF(P$3=$O213+$J213,$N213*(1+(O$2*0.03)),IF(P$3=$O213+2*$J213,$N213*(1+(O$2*0.03)),IF(P$3=$O213+3*$J213,$N213*(1+(O$2*0.03)),IF(P$3=$O213+4*$J213,$N213*(1+(O$2*0.03)),IF(P$3=$O213+5*$J213,$N213*(1+(O$2*0.03)),"")))))))</f>
        <v>655.5</v>
      </c>
      <c r="Q213" s="2" t="str">
        <f t="shared" si="258"/>
        <v/>
      </c>
      <c r="R213" s="2" t="str">
        <f t="shared" si="258"/>
        <v/>
      </c>
      <c r="S213" s="2" t="str">
        <f t="shared" si="258"/>
        <v/>
      </c>
      <c r="T213" s="2" t="str">
        <f t="shared" si="258"/>
        <v/>
      </c>
      <c r="U213" s="2" t="str">
        <f t="shared" si="258"/>
        <v/>
      </c>
      <c r="V213" s="2" t="str">
        <f t="shared" si="258"/>
        <v/>
      </c>
      <c r="W213" s="2" t="str">
        <f t="shared" si="258"/>
        <v/>
      </c>
      <c r="X213" s="2" t="str">
        <f t="shared" si="258"/>
        <v/>
      </c>
      <c r="Y213" s="2" t="str">
        <f t="shared" si="258"/>
        <v/>
      </c>
      <c r="Z213" s="2" t="str">
        <f t="shared" si="258"/>
        <v/>
      </c>
      <c r="AA213" s="2" t="str">
        <f t="shared" si="258"/>
        <v/>
      </c>
      <c r="AB213" s="2" t="str">
        <f t="shared" si="258"/>
        <v/>
      </c>
      <c r="AC213" s="2" t="str">
        <f t="shared" si="258"/>
        <v/>
      </c>
      <c r="AD213" s="2" t="str">
        <f t="shared" si="258"/>
        <v/>
      </c>
      <c r="AE213" s="2">
        <f t="shared" si="258"/>
        <v>950.47500000000002</v>
      </c>
      <c r="AF213" s="2" t="str">
        <f t="shared" si="258"/>
        <v/>
      </c>
      <c r="AG213" s="2" t="str">
        <f t="shared" si="258"/>
        <v/>
      </c>
      <c r="AH213" s="2" t="str">
        <f t="shared" si="258"/>
        <v/>
      </c>
      <c r="AI213" s="2" t="str">
        <f t="shared" si="258"/>
        <v/>
      </c>
    </row>
    <row r="214" spans="2:35" ht="15" customHeight="1" x14ac:dyDescent="0.3">
      <c r="B214" t="s">
        <v>96</v>
      </c>
      <c r="C214" t="s">
        <v>257</v>
      </c>
      <c r="D214" t="s">
        <v>3</v>
      </c>
      <c r="E214" s="9" t="s">
        <v>404</v>
      </c>
      <c r="F214" t="s">
        <v>29</v>
      </c>
      <c r="G214" s="9" t="s">
        <v>431</v>
      </c>
      <c r="H214" s="3">
        <v>78</v>
      </c>
      <c r="I214" s="8">
        <f>IF(H214="","",INDEX(Systems!F$4:F$985,MATCH($F214,Systems!D$4:D$985,0),1))</f>
        <v>9.5</v>
      </c>
      <c r="J214" s="9">
        <f>IF(H214="","",INDEX(Systems!E$4:E$985,MATCH($F214,Systems!D$4:D$985,0),1))</f>
        <v>15</v>
      </c>
      <c r="K214" s="9" t="s">
        <v>109</v>
      </c>
      <c r="L214" s="9">
        <v>1990</v>
      </c>
      <c r="M214" s="9">
        <v>2</v>
      </c>
      <c r="N214" s="8">
        <f t="shared" si="201"/>
        <v>741</v>
      </c>
      <c r="O214" s="9">
        <f t="shared" si="202"/>
        <v>2019</v>
      </c>
      <c r="P214" s="2">
        <f t="shared" ref="P214:AI214" si="259">IF($B214="","",IF($O214=P$3,$N214*(1+(O$2*0.03)),IF(P$3=$O214+$J214,$N214*(1+(O$2*0.03)),IF(P$3=$O214+2*$J214,$N214*(1+(O$2*0.03)),IF(P$3=$O214+3*$J214,$N214*(1+(O$2*0.03)),IF(P$3=$O214+4*$J214,$N214*(1+(O$2*0.03)),IF(P$3=$O214+5*$J214,$N214*(1+(O$2*0.03)),"")))))))</f>
        <v>741</v>
      </c>
      <c r="Q214" s="2" t="str">
        <f t="shared" si="259"/>
        <v/>
      </c>
      <c r="R214" s="2" t="str">
        <f t="shared" si="259"/>
        <v/>
      </c>
      <c r="S214" s="2" t="str">
        <f t="shared" si="259"/>
        <v/>
      </c>
      <c r="T214" s="2" t="str">
        <f t="shared" si="259"/>
        <v/>
      </c>
      <c r="U214" s="2" t="str">
        <f t="shared" si="259"/>
        <v/>
      </c>
      <c r="V214" s="2" t="str">
        <f t="shared" si="259"/>
        <v/>
      </c>
      <c r="W214" s="2" t="str">
        <f t="shared" si="259"/>
        <v/>
      </c>
      <c r="X214" s="2" t="str">
        <f t="shared" si="259"/>
        <v/>
      </c>
      <c r="Y214" s="2" t="str">
        <f t="shared" si="259"/>
        <v/>
      </c>
      <c r="Z214" s="2" t="str">
        <f t="shared" si="259"/>
        <v/>
      </c>
      <c r="AA214" s="2" t="str">
        <f t="shared" si="259"/>
        <v/>
      </c>
      <c r="AB214" s="2" t="str">
        <f t="shared" si="259"/>
        <v/>
      </c>
      <c r="AC214" s="2" t="str">
        <f t="shared" si="259"/>
        <v/>
      </c>
      <c r="AD214" s="2" t="str">
        <f t="shared" si="259"/>
        <v/>
      </c>
      <c r="AE214" s="2">
        <f t="shared" si="259"/>
        <v>1074.45</v>
      </c>
      <c r="AF214" s="2" t="str">
        <f t="shared" si="259"/>
        <v/>
      </c>
      <c r="AG214" s="2" t="str">
        <f t="shared" si="259"/>
        <v/>
      </c>
      <c r="AH214" s="2" t="str">
        <f t="shared" si="259"/>
        <v/>
      </c>
      <c r="AI214" s="2" t="str">
        <f t="shared" si="259"/>
        <v/>
      </c>
    </row>
    <row r="215" spans="2:35" ht="15" customHeight="1" x14ac:dyDescent="0.3">
      <c r="B215" t="s">
        <v>96</v>
      </c>
      <c r="C215" t="s">
        <v>257</v>
      </c>
      <c r="D215" t="s">
        <v>3</v>
      </c>
      <c r="E215" s="9" t="s">
        <v>404</v>
      </c>
      <c r="F215" t="s">
        <v>29</v>
      </c>
      <c r="G215" s="9" t="s">
        <v>432</v>
      </c>
      <c r="H215" s="3">
        <v>83</v>
      </c>
      <c r="I215" s="8">
        <f>IF(H215="","",INDEX(Systems!F$4:F$985,MATCH($F215,Systems!D$4:D$985,0),1))</f>
        <v>9.5</v>
      </c>
      <c r="J215" s="9">
        <f>IF(H215="","",INDEX(Systems!E$4:E$985,MATCH($F215,Systems!D$4:D$985,0),1))</f>
        <v>15</v>
      </c>
      <c r="K215" s="9" t="s">
        <v>109</v>
      </c>
      <c r="L215" s="9">
        <v>1990</v>
      </c>
      <c r="M215" s="9">
        <v>2</v>
      </c>
      <c r="N215" s="8">
        <f t="shared" si="201"/>
        <v>788.5</v>
      </c>
      <c r="O215" s="9">
        <f t="shared" si="202"/>
        <v>2019</v>
      </c>
      <c r="P215" s="2">
        <f t="shared" ref="P215:AI215" si="260">IF($B215="","",IF($O215=P$3,$N215*(1+(O$2*0.03)),IF(P$3=$O215+$J215,$N215*(1+(O$2*0.03)),IF(P$3=$O215+2*$J215,$N215*(1+(O$2*0.03)),IF(P$3=$O215+3*$J215,$N215*(1+(O$2*0.03)),IF(P$3=$O215+4*$J215,$N215*(1+(O$2*0.03)),IF(P$3=$O215+5*$J215,$N215*(1+(O$2*0.03)),"")))))))</f>
        <v>788.5</v>
      </c>
      <c r="Q215" s="2" t="str">
        <f t="shared" si="260"/>
        <v/>
      </c>
      <c r="R215" s="2" t="str">
        <f t="shared" si="260"/>
        <v/>
      </c>
      <c r="S215" s="2" t="str">
        <f t="shared" si="260"/>
        <v/>
      </c>
      <c r="T215" s="2" t="str">
        <f t="shared" si="260"/>
        <v/>
      </c>
      <c r="U215" s="2" t="str">
        <f t="shared" si="260"/>
        <v/>
      </c>
      <c r="V215" s="2" t="str">
        <f t="shared" si="260"/>
        <v/>
      </c>
      <c r="W215" s="2" t="str">
        <f t="shared" si="260"/>
        <v/>
      </c>
      <c r="X215" s="2" t="str">
        <f t="shared" si="260"/>
        <v/>
      </c>
      <c r="Y215" s="2" t="str">
        <f t="shared" si="260"/>
        <v/>
      </c>
      <c r="Z215" s="2" t="str">
        <f t="shared" si="260"/>
        <v/>
      </c>
      <c r="AA215" s="2" t="str">
        <f t="shared" si="260"/>
        <v/>
      </c>
      <c r="AB215" s="2" t="str">
        <f t="shared" si="260"/>
        <v/>
      </c>
      <c r="AC215" s="2" t="str">
        <f t="shared" si="260"/>
        <v/>
      </c>
      <c r="AD215" s="2" t="str">
        <f t="shared" si="260"/>
        <v/>
      </c>
      <c r="AE215" s="2">
        <f t="shared" si="260"/>
        <v>1143.325</v>
      </c>
      <c r="AF215" s="2" t="str">
        <f t="shared" si="260"/>
        <v/>
      </c>
      <c r="AG215" s="2" t="str">
        <f t="shared" si="260"/>
        <v/>
      </c>
      <c r="AH215" s="2" t="str">
        <f t="shared" si="260"/>
        <v/>
      </c>
      <c r="AI215" s="2" t="str">
        <f t="shared" si="260"/>
        <v/>
      </c>
    </row>
    <row r="216" spans="2:35" ht="15" customHeight="1" x14ac:dyDescent="0.3">
      <c r="B216" t="s">
        <v>96</v>
      </c>
      <c r="C216" t="s">
        <v>257</v>
      </c>
      <c r="D216" t="s">
        <v>3</v>
      </c>
      <c r="E216" s="9" t="s">
        <v>405</v>
      </c>
      <c r="F216" t="s">
        <v>21</v>
      </c>
      <c r="G216" s="9" t="s">
        <v>405</v>
      </c>
      <c r="H216" s="3">
        <v>7151</v>
      </c>
      <c r="I216" s="8">
        <f>IF(H216="","",INDEX(Systems!F$4:F$985,MATCH($F216,Systems!D$4:D$985,0),1))</f>
        <v>15</v>
      </c>
      <c r="J216" s="9">
        <f>IF(H216="","",INDEX(Systems!E$4:E$985,MATCH($F216,Systems!D$4:D$985,0),1))</f>
        <v>25</v>
      </c>
      <c r="K216" s="9" t="s">
        <v>109</v>
      </c>
      <c r="L216" s="9">
        <v>2004</v>
      </c>
      <c r="M216" s="9">
        <v>3</v>
      </c>
      <c r="N216" s="8">
        <f t="shared" si="201"/>
        <v>107265</v>
      </c>
      <c r="O216" s="9">
        <f t="shared" si="202"/>
        <v>2029</v>
      </c>
      <c r="P216" s="2" t="str">
        <f t="shared" ref="P216:AI216" si="261">IF($B216="","",IF($O216=P$3,$N216*(1+(O$2*0.03)),IF(P$3=$O216+$J216,$N216*(1+(O$2*0.03)),IF(P$3=$O216+2*$J216,$N216*(1+(O$2*0.03)),IF(P$3=$O216+3*$J216,$N216*(1+(O$2*0.03)),IF(P$3=$O216+4*$J216,$N216*(1+(O$2*0.03)),IF(P$3=$O216+5*$J216,$N216*(1+(O$2*0.03)),"")))))))</f>
        <v/>
      </c>
      <c r="Q216" s="2" t="str">
        <f t="shared" si="261"/>
        <v/>
      </c>
      <c r="R216" s="2" t="str">
        <f t="shared" si="261"/>
        <v/>
      </c>
      <c r="S216" s="2" t="str">
        <f t="shared" si="261"/>
        <v/>
      </c>
      <c r="T216" s="2" t="str">
        <f t="shared" si="261"/>
        <v/>
      </c>
      <c r="U216" s="2" t="str">
        <f t="shared" si="261"/>
        <v/>
      </c>
      <c r="V216" s="2" t="str">
        <f t="shared" si="261"/>
        <v/>
      </c>
      <c r="W216" s="2" t="str">
        <f t="shared" si="261"/>
        <v/>
      </c>
      <c r="X216" s="2" t="str">
        <f t="shared" si="261"/>
        <v/>
      </c>
      <c r="Y216" s="2" t="str">
        <f t="shared" si="261"/>
        <v/>
      </c>
      <c r="Z216" s="2">
        <f t="shared" si="261"/>
        <v>139444.5</v>
      </c>
      <c r="AA216" s="2" t="str">
        <f t="shared" si="261"/>
        <v/>
      </c>
      <c r="AB216" s="2" t="str">
        <f t="shared" si="261"/>
        <v/>
      </c>
      <c r="AC216" s="2" t="str">
        <f t="shared" si="261"/>
        <v/>
      </c>
      <c r="AD216" s="2" t="str">
        <f t="shared" si="261"/>
        <v/>
      </c>
      <c r="AE216" s="2" t="str">
        <f t="shared" si="261"/>
        <v/>
      </c>
      <c r="AF216" s="2" t="str">
        <f t="shared" si="261"/>
        <v/>
      </c>
      <c r="AG216" s="2" t="str">
        <f t="shared" si="261"/>
        <v/>
      </c>
      <c r="AH216" s="2" t="str">
        <f t="shared" si="261"/>
        <v/>
      </c>
      <c r="AI216" s="2" t="str">
        <f t="shared" si="261"/>
        <v/>
      </c>
    </row>
    <row r="217" spans="2:35" ht="15" customHeight="1" x14ac:dyDescent="0.3">
      <c r="B217" t="s">
        <v>96</v>
      </c>
      <c r="C217" t="s">
        <v>257</v>
      </c>
      <c r="D217" t="s">
        <v>3</v>
      </c>
      <c r="E217" s="9" t="s">
        <v>405</v>
      </c>
      <c r="F217" t="s">
        <v>29</v>
      </c>
      <c r="G217" s="9" t="s">
        <v>433</v>
      </c>
      <c r="H217" s="3">
        <v>1181</v>
      </c>
      <c r="I217" s="8">
        <f>IF(H217="","",INDEX(Systems!F$4:F$985,MATCH($F217,Systems!D$4:D$985,0),1))</f>
        <v>9.5</v>
      </c>
      <c r="J217" s="9">
        <f>IF(H217="","",INDEX(Systems!E$4:E$985,MATCH($F217,Systems!D$4:D$985,0),1))</f>
        <v>15</v>
      </c>
      <c r="K217" s="9" t="s">
        <v>109</v>
      </c>
      <c r="L217" s="9">
        <v>2004</v>
      </c>
      <c r="M217" s="9">
        <v>3</v>
      </c>
      <c r="N217" s="8">
        <f t="shared" si="201"/>
        <v>11219.5</v>
      </c>
      <c r="O217" s="9">
        <f t="shared" si="202"/>
        <v>2019</v>
      </c>
      <c r="P217" s="2">
        <f t="shared" ref="P217:AI217" si="262">IF($B217="","",IF($O217=P$3,$N217*(1+(O$2*0.03)),IF(P$3=$O217+$J217,$N217*(1+(O$2*0.03)),IF(P$3=$O217+2*$J217,$N217*(1+(O$2*0.03)),IF(P$3=$O217+3*$J217,$N217*(1+(O$2*0.03)),IF(P$3=$O217+4*$J217,$N217*(1+(O$2*0.03)),IF(P$3=$O217+5*$J217,$N217*(1+(O$2*0.03)),"")))))))</f>
        <v>11219.5</v>
      </c>
      <c r="Q217" s="2" t="str">
        <f t="shared" si="262"/>
        <v/>
      </c>
      <c r="R217" s="2" t="str">
        <f t="shared" si="262"/>
        <v/>
      </c>
      <c r="S217" s="2" t="str">
        <f t="shared" si="262"/>
        <v/>
      </c>
      <c r="T217" s="2" t="str">
        <f t="shared" si="262"/>
        <v/>
      </c>
      <c r="U217" s="2" t="str">
        <f t="shared" si="262"/>
        <v/>
      </c>
      <c r="V217" s="2" t="str">
        <f t="shared" si="262"/>
        <v/>
      </c>
      <c r="W217" s="2" t="str">
        <f t="shared" si="262"/>
        <v/>
      </c>
      <c r="X217" s="2" t="str">
        <f t="shared" si="262"/>
        <v/>
      </c>
      <c r="Y217" s="2" t="str">
        <f t="shared" si="262"/>
        <v/>
      </c>
      <c r="Z217" s="2" t="str">
        <f t="shared" si="262"/>
        <v/>
      </c>
      <c r="AA217" s="2" t="str">
        <f t="shared" si="262"/>
        <v/>
      </c>
      <c r="AB217" s="2" t="str">
        <f t="shared" si="262"/>
        <v/>
      </c>
      <c r="AC217" s="2" t="str">
        <f t="shared" si="262"/>
        <v/>
      </c>
      <c r="AD217" s="2" t="str">
        <f t="shared" si="262"/>
        <v/>
      </c>
      <c r="AE217" s="2">
        <f t="shared" si="262"/>
        <v>16268.275</v>
      </c>
      <c r="AF217" s="2" t="str">
        <f t="shared" si="262"/>
        <v/>
      </c>
      <c r="AG217" s="2" t="str">
        <f t="shared" si="262"/>
        <v/>
      </c>
      <c r="AH217" s="2" t="str">
        <f t="shared" si="262"/>
        <v/>
      </c>
      <c r="AI217" s="2" t="str">
        <f t="shared" si="262"/>
        <v/>
      </c>
    </row>
    <row r="218" spans="2:35" ht="15" customHeight="1" x14ac:dyDescent="0.3">
      <c r="B218" t="s">
        <v>96</v>
      </c>
      <c r="C218" t="s">
        <v>257</v>
      </c>
      <c r="D218" t="s">
        <v>3</v>
      </c>
      <c r="E218" s="9" t="s">
        <v>405</v>
      </c>
      <c r="F218" t="s">
        <v>29</v>
      </c>
      <c r="G218" s="9" t="s">
        <v>434</v>
      </c>
      <c r="H218" s="3">
        <v>256</v>
      </c>
      <c r="I218" s="8">
        <f>IF(H218="","",INDEX(Systems!F$4:F$985,MATCH($F218,Systems!D$4:D$985,0),1))</f>
        <v>9.5</v>
      </c>
      <c r="J218" s="9">
        <f>IF(H218="","",INDEX(Systems!E$4:E$985,MATCH($F218,Systems!D$4:D$985,0),1))</f>
        <v>15</v>
      </c>
      <c r="K218" s="9" t="s">
        <v>109</v>
      </c>
      <c r="L218" s="9">
        <v>2004</v>
      </c>
      <c r="M218" s="9">
        <v>3</v>
      </c>
      <c r="N218" s="8">
        <f t="shared" si="201"/>
        <v>2432</v>
      </c>
      <c r="O218" s="9">
        <f t="shared" si="202"/>
        <v>2019</v>
      </c>
      <c r="P218" s="2">
        <f t="shared" ref="P218:AI218" si="263">IF($B218="","",IF($O218=P$3,$N218*(1+(O$2*0.03)),IF(P$3=$O218+$J218,$N218*(1+(O$2*0.03)),IF(P$3=$O218+2*$J218,$N218*(1+(O$2*0.03)),IF(P$3=$O218+3*$J218,$N218*(1+(O$2*0.03)),IF(P$3=$O218+4*$J218,$N218*(1+(O$2*0.03)),IF(P$3=$O218+5*$J218,$N218*(1+(O$2*0.03)),"")))))))</f>
        <v>2432</v>
      </c>
      <c r="Q218" s="2" t="str">
        <f t="shared" si="263"/>
        <v/>
      </c>
      <c r="R218" s="2" t="str">
        <f t="shared" si="263"/>
        <v/>
      </c>
      <c r="S218" s="2" t="str">
        <f t="shared" si="263"/>
        <v/>
      </c>
      <c r="T218" s="2" t="str">
        <f t="shared" si="263"/>
        <v/>
      </c>
      <c r="U218" s="2" t="str">
        <f t="shared" si="263"/>
        <v/>
      </c>
      <c r="V218" s="2" t="str">
        <f t="shared" si="263"/>
        <v/>
      </c>
      <c r="W218" s="2" t="str">
        <f t="shared" si="263"/>
        <v/>
      </c>
      <c r="X218" s="2" t="str">
        <f t="shared" si="263"/>
        <v/>
      </c>
      <c r="Y218" s="2" t="str">
        <f t="shared" si="263"/>
        <v/>
      </c>
      <c r="Z218" s="2" t="str">
        <f t="shared" si="263"/>
        <v/>
      </c>
      <c r="AA218" s="2" t="str">
        <f t="shared" si="263"/>
        <v/>
      </c>
      <c r="AB218" s="2" t="str">
        <f t="shared" si="263"/>
        <v/>
      </c>
      <c r="AC218" s="2" t="str">
        <f t="shared" si="263"/>
        <v/>
      </c>
      <c r="AD218" s="2" t="str">
        <f t="shared" si="263"/>
        <v/>
      </c>
      <c r="AE218" s="2">
        <f t="shared" si="263"/>
        <v>3526.4</v>
      </c>
      <c r="AF218" s="2" t="str">
        <f t="shared" si="263"/>
        <v/>
      </c>
      <c r="AG218" s="2" t="str">
        <f t="shared" si="263"/>
        <v/>
      </c>
      <c r="AH218" s="2" t="str">
        <f t="shared" si="263"/>
        <v/>
      </c>
      <c r="AI218" s="2" t="str">
        <f t="shared" si="263"/>
        <v/>
      </c>
    </row>
    <row r="219" spans="2:35" ht="15" customHeight="1" x14ac:dyDescent="0.3">
      <c r="B219" t="s">
        <v>96</v>
      </c>
      <c r="C219" t="s">
        <v>257</v>
      </c>
      <c r="D219" t="s">
        <v>3</v>
      </c>
      <c r="E219" s="9" t="s">
        <v>405</v>
      </c>
      <c r="F219" t="s">
        <v>29</v>
      </c>
      <c r="G219" s="9" t="s">
        <v>435</v>
      </c>
      <c r="H219" s="3">
        <v>614</v>
      </c>
      <c r="I219" s="8">
        <f>IF(H219="","",INDEX(Systems!F$4:F$985,MATCH($F219,Systems!D$4:D$985,0),1))</f>
        <v>9.5</v>
      </c>
      <c r="J219" s="9">
        <f>IF(H219="","",INDEX(Systems!E$4:E$985,MATCH($F219,Systems!D$4:D$985,0),1))</f>
        <v>15</v>
      </c>
      <c r="K219" s="9" t="s">
        <v>109</v>
      </c>
      <c r="L219" s="9">
        <v>2004</v>
      </c>
      <c r="M219" s="9">
        <v>3</v>
      </c>
      <c r="N219" s="8">
        <f t="shared" si="201"/>
        <v>5833</v>
      </c>
      <c r="O219" s="9">
        <f t="shared" si="202"/>
        <v>2019</v>
      </c>
      <c r="P219" s="2">
        <f t="shared" ref="P219:AI219" si="264">IF($B219="","",IF($O219=P$3,$N219*(1+(O$2*0.03)),IF(P$3=$O219+$J219,$N219*(1+(O$2*0.03)),IF(P$3=$O219+2*$J219,$N219*(1+(O$2*0.03)),IF(P$3=$O219+3*$J219,$N219*(1+(O$2*0.03)),IF(P$3=$O219+4*$J219,$N219*(1+(O$2*0.03)),IF(P$3=$O219+5*$J219,$N219*(1+(O$2*0.03)),"")))))))</f>
        <v>5833</v>
      </c>
      <c r="Q219" s="2" t="str">
        <f t="shared" si="264"/>
        <v/>
      </c>
      <c r="R219" s="2" t="str">
        <f t="shared" si="264"/>
        <v/>
      </c>
      <c r="S219" s="2" t="str">
        <f t="shared" si="264"/>
        <v/>
      </c>
      <c r="T219" s="2" t="str">
        <f t="shared" si="264"/>
        <v/>
      </c>
      <c r="U219" s="2" t="str">
        <f t="shared" si="264"/>
        <v/>
      </c>
      <c r="V219" s="2" t="str">
        <f t="shared" si="264"/>
        <v/>
      </c>
      <c r="W219" s="2" t="str">
        <f t="shared" si="264"/>
        <v/>
      </c>
      <c r="X219" s="2" t="str">
        <f t="shared" si="264"/>
        <v/>
      </c>
      <c r="Y219" s="2" t="str">
        <f t="shared" si="264"/>
        <v/>
      </c>
      <c r="Z219" s="2" t="str">
        <f t="shared" si="264"/>
        <v/>
      </c>
      <c r="AA219" s="2" t="str">
        <f t="shared" si="264"/>
        <v/>
      </c>
      <c r="AB219" s="2" t="str">
        <f t="shared" si="264"/>
        <v/>
      </c>
      <c r="AC219" s="2" t="str">
        <f t="shared" si="264"/>
        <v/>
      </c>
      <c r="AD219" s="2" t="str">
        <f t="shared" si="264"/>
        <v/>
      </c>
      <c r="AE219" s="2">
        <f t="shared" si="264"/>
        <v>8457.85</v>
      </c>
      <c r="AF219" s="2" t="str">
        <f t="shared" si="264"/>
        <v/>
      </c>
      <c r="AG219" s="2" t="str">
        <f t="shared" si="264"/>
        <v/>
      </c>
      <c r="AH219" s="2" t="str">
        <f t="shared" si="264"/>
        <v/>
      </c>
      <c r="AI219" s="2" t="str">
        <f t="shared" si="264"/>
        <v/>
      </c>
    </row>
    <row r="220" spans="2:35" ht="15" customHeight="1" x14ac:dyDescent="0.3">
      <c r="B220" t="s">
        <v>96</v>
      </c>
      <c r="C220" t="s">
        <v>257</v>
      </c>
      <c r="D220" t="s">
        <v>3</v>
      </c>
      <c r="E220" s="9" t="s">
        <v>405</v>
      </c>
      <c r="F220" t="s">
        <v>29</v>
      </c>
      <c r="G220" s="9" t="s">
        <v>436</v>
      </c>
      <c r="H220" s="3">
        <v>54</v>
      </c>
      <c r="I220" s="8">
        <f>IF(H220="","",INDEX(Systems!F$4:F$985,MATCH($F220,Systems!D$4:D$985,0),1))</f>
        <v>9.5</v>
      </c>
      <c r="J220" s="9">
        <f>IF(H220="","",INDEX(Systems!E$4:E$985,MATCH($F220,Systems!D$4:D$985,0),1))</f>
        <v>15</v>
      </c>
      <c r="K220" s="9" t="s">
        <v>109</v>
      </c>
      <c r="L220" s="9">
        <v>2004</v>
      </c>
      <c r="M220" s="9">
        <v>3</v>
      </c>
      <c r="N220" s="8">
        <f t="shared" si="201"/>
        <v>513</v>
      </c>
      <c r="O220" s="9">
        <f t="shared" si="202"/>
        <v>2019</v>
      </c>
      <c r="P220" s="2">
        <f t="shared" ref="P220:AI220" si="265">IF($B220="","",IF($O220=P$3,$N220*(1+(O$2*0.03)),IF(P$3=$O220+$J220,$N220*(1+(O$2*0.03)),IF(P$3=$O220+2*$J220,$N220*(1+(O$2*0.03)),IF(P$3=$O220+3*$J220,$N220*(1+(O$2*0.03)),IF(P$3=$O220+4*$J220,$N220*(1+(O$2*0.03)),IF(P$3=$O220+5*$J220,$N220*(1+(O$2*0.03)),"")))))))</f>
        <v>513</v>
      </c>
      <c r="Q220" s="2" t="str">
        <f t="shared" si="265"/>
        <v/>
      </c>
      <c r="R220" s="2" t="str">
        <f t="shared" si="265"/>
        <v/>
      </c>
      <c r="S220" s="2" t="str">
        <f t="shared" si="265"/>
        <v/>
      </c>
      <c r="T220" s="2" t="str">
        <f t="shared" si="265"/>
        <v/>
      </c>
      <c r="U220" s="2" t="str">
        <f t="shared" si="265"/>
        <v/>
      </c>
      <c r="V220" s="2" t="str">
        <f t="shared" si="265"/>
        <v/>
      </c>
      <c r="W220" s="2" t="str">
        <f t="shared" si="265"/>
        <v/>
      </c>
      <c r="X220" s="2" t="str">
        <f t="shared" si="265"/>
        <v/>
      </c>
      <c r="Y220" s="2" t="str">
        <f t="shared" si="265"/>
        <v/>
      </c>
      <c r="Z220" s="2" t="str">
        <f t="shared" si="265"/>
        <v/>
      </c>
      <c r="AA220" s="2" t="str">
        <f t="shared" si="265"/>
        <v/>
      </c>
      <c r="AB220" s="2" t="str">
        <f t="shared" si="265"/>
        <v/>
      </c>
      <c r="AC220" s="2" t="str">
        <f t="shared" si="265"/>
        <v/>
      </c>
      <c r="AD220" s="2" t="str">
        <f t="shared" si="265"/>
        <v/>
      </c>
      <c r="AE220" s="2">
        <f t="shared" si="265"/>
        <v>743.85</v>
      </c>
      <c r="AF220" s="2" t="str">
        <f t="shared" si="265"/>
        <v/>
      </c>
      <c r="AG220" s="2" t="str">
        <f t="shared" si="265"/>
        <v/>
      </c>
      <c r="AH220" s="2" t="str">
        <f t="shared" si="265"/>
        <v/>
      </c>
      <c r="AI220" s="2" t="str">
        <f t="shared" si="265"/>
        <v/>
      </c>
    </row>
    <row r="221" spans="2:35" ht="15" customHeight="1" x14ac:dyDescent="0.3">
      <c r="B221" t="s">
        <v>96</v>
      </c>
      <c r="C221" t="s">
        <v>257</v>
      </c>
      <c r="D221" t="s">
        <v>3</v>
      </c>
      <c r="E221" s="9" t="s">
        <v>299</v>
      </c>
      <c r="F221" t="s">
        <v>21</v>
      </c>
      <c r="G221" s="9" t="s">
        <v>299</v>
      </c>
      <c r="H221" s="3">
        <v>1130</v>
      </c>
      <c r="I221" s="8">
        <f>IF(H221="","",INDEX(Systems!F$4:F$985,MATCH($F221,Systems!D$4:D$985,0),1))</f>
        <v>15</v>
      </c>
      <c r="J221" s="9">
        <f>IF(H221="","",INDEX(Systems!E$4:E$985,MATCH($F221,Systems!D$4:D$985,0),1))</f>
        <v>25</v>
      </c>
      <c r="K221" s="9" t="s">
        <v>108</v>
      </c>
      <c r="L221" s="9">
        <v>1992</v>
      </c>
      <c r="M221" s="9">
        <v>3</v>
      </c>
      <c r="N221" s="8">
        <f t="shared" si="201"/>
        <v>16950</v>
      </c>
      <c r="O221" s="9">
        <f t="shared" si="202"/>
        <v>2019</v>
      </c>
      <c r="P221" s="2">
        <f t="shared" ref="P221:AI221" si="266">IF($B221="","",IF($O221=P$3,$N221*(1+(O$2*0.03)),IF(P$3=$O221+$J221,$N221*(1+(O$2*0.03)),IF(P$3=$O221+2*$J221,$N221*(1+(O$2*0.03)),IF(P$3=$O221+3*$J221,$N221*(1+(O$2*0.03)),IF(P$3=$O221+4*$J221,$N221*(1+(O$2*0.03)),IF(P$3=$O221+5*$J221,$N221*(1+(O$2*0.03)),"")))))))</f>
        <v>16950</v>
      </c>
      <c r="Q221" s="2" t="str">
        <f t="shared" si="266"/>
        <v/>
      </c>
      <c r="R221" s="2" t="str">
        <f t="shared" si="266"/>
        <v/>
      </c>
      <c r="S221" s="2" t="str">
        <f t="shared" si="266"/>
        <v/>
      </c>
      <c r="T221" s="2" t="str">
        <f t="shared" si="266"/>
        <v/>
      </c>
      <c r="U221" s="2" t="str">
        <f t="shared" si="266"/>
        <v/>
      </c>
      <c r="V221" s="2" t="str">
        <f t="shared" si="266"/>
        <v/>
      </c>
      <c r="W221" s="2" t="str">
        <f t="shared" si="266"/>
        <v/>
      </c>
      <c r="X221" s="2" t="str">
        <f t="shared" si="266"/>
        <v/>
      </c>
      <c r="Y221" s="2" t="str">
        <f t="shared" si="266"/>
        <v/>
      </c>
      <c r="Z221" s="2" t="str">
        <f t="shared" si="266"/>
        <v/>
      </c>
      <c r="AA221" s="2" t="str">
        <f t="shared" si="266"/>
        <v/>
      </c>
      <c r="AB221" s="2" t="str">
        <f t="shared" si="266"/>
        <v/>
      </c>
      <c r="AC221" s="2" t="str">
        <f t="shared" si="266"/>
        <v/>
      </c>
      <c r="AD221" s="2" t="str">
        <f t="shared" si="266"/>
        <v/>
      </c>
      <c r="AE221" s="2" t="str">
        <f t="shared" si="266"/>
        <v/>
      </c>
      <c r="AF221" s="2" t="str">
        <f t="shared" si="266"/>
        <v/>
      </c>
      <c r="AG221" s="2" t="str">
        <f t="shared" si="266"/>
        <v/>
      </c>
      <c r="AH221" s="2" t="str">
        <f t="shared" si="266"/>
        <v/>
      </c>
      <c r="AI221" s="2" t="str">
        <f t="shared" si="266"/>
        <v/>
      </c>
    </row>
    <row r="222" spans="2:35" ht="15" customHeight="1" x14ac:dyDescent="0.3">
      <c r="B222" t="s">
        <v>96</v>
      </c>
      <c r="C222" t="s">
        <v>257</v>
      </c>
      <c r="D222" t="s">
        <v>3</v>
      </c>
      <c r="E222" s="9" t="s">
        <v>300</v>
      </c>
      <c r="F222" t="s">
        <v>26</v>
      </c>
      <c r="G222" s="9" t="s">
        <v>300</v>
      </c>
      <c r="H222" s="3">
        <v>1180</v>
      </c>
      <c r="I222" s="8">
        <f>IF(H222="","",INDEX(Systems!F$4:F$985,MATCH($F222,Systems!D$4:D$985,0),1))</f>
        <v>25</v>
      </c>
      <c r="J222" s="9">
        <f>IF(H222="","",INDEX(Systems!E$4:E$985,MATCH($F222,Systems!D$4:D$985,0),1))</f>
        <v>25</v>
      </c>
      <c r="K222" s="9" t="s">
        <v>108</v>
      </c>
      <c r="L222" s="9">
        <v>1992</v>
      </c>
      <c r="M222" s="9">
        <v>3</v>
      </c>
      <c r="N222" s="8">
        <f t="shared" si="201"/>
        <v>29500</v>
      </c>
      <c r="O222" s="9">
        <f t="shared" si="202"/>
        <v>2019</v>
      </c>
      <c r="P222" s="2">
        <f t="shared" ref="P222:AI222" si="267">IF($B222="","",IF($O222=P$3,$N222*(1+(O$2*0.03)),IF(P$3=$O222+$J222,$N222*(1+(O$2*0.03)),IF(P$3=$O222+2*$J222,$N222*(1+(O$2*0.03)),IF(P$3=$O222+3*$J222,$N222*(1+(O$2*0.03)),IF(P$3=$O222+4*$J222,$N222*(1+(O$2*0.03)),IF(P$3=$O222+5*$J222,$N222*(1+(O$2*0.03)),"")))))))</f>
        <v>29500</v>
      </c>
      <c r="Q222" s="2" t="str">
        <f t="shared" si="267"/>
        <v/>
      </c>
      <c r="R222" s="2" t="str">
        <f t="shared" si="267"/>
        <v/>
      </c>
      <c r="S222" s="2" t="str">
        <f t="shared" si="267"/>
        <v/>
      </c>
      <c r="T222" s="2" t="str">
        <f t="shared" si="267"/>
        <v/>
      </c>
      <c r="U222" s="2" t="str">
        <f t="shared" si="267"/>
        <v/>
      </c>
      <c r="V222" s="2" t="str">
        <f t="shared" si="267"/>
        <v/>
      </c>
      <c r="W222" s="2" t="str">
        <f t="shared" si="267"/>
        <v/>
      </c>
      <c r="X222" s="2" t="str">
        <f t="shared" si="267"/>
        <v/>
      </c>
      <c r="Y222" s="2" t="str">
        <f t="shared" si="267"/>
        <v/>
      </c>
      <c r="Z222" s="2" t="str">
        <f t="shared" si="267"/>
        <v/>
      </c>
      <c r="AA222" s="2" t="str">
        <f t="shared" si="267"/>
        <v/>
      </c>
      <c r="AB222" s="2" t="str">
        <f t="shared" si="267"/>
        <v/>
      </c>
      <c r="AC222" s="2" t="str">
        <f t="shared" si="267"/>
        <v/>
      </c>
      <c r="AD222" s="2" t="str">
        <f t="shared" si="267"/>
        <v/>
      </c>
      <c r="AE222" s="2" t="str">
        <f t="shared" si="267"/>
        <v/>
      </c>
      <c r="AF222" s="2" t="str">
        <f t="shared" si="267"/>
        <v/>
      </c>
      <c r="AG222" s="2" t="str">
        <f t="shared" si="267"/>
        <v/>
      </c>
      <c r="AH222" s="2" t="str">
        <f t="shared" si="267"/>
        <v/>
      </c>
      <c r="AI222" s="2" t="str">
        <f t="shared" si="267"/>
        <v/>
      </c>
    </row>
    <row r="223" spans="2:35" ht="15" customHeight="1" x14ac:dyDescent="0.3">
      <c r="B223" t="s">
        <v>96</v>
      </c>
      <c r="C223" t="s">
        <v>257</v>
      </c>
      <c r="D223" t="s">
        <v>3</v>
      </c>
      <c r="E223" s="9" t="s">
        <v>301</v>
      </c>
      <c r="F223" t="s">
        <v>26</v>
      </c>
      <c r="G223" s="9" t="s">
        <v>301</v>
      </c>
      <c r="H223" s="3">
        <v>1209</v>
      </c>
      <c r="I223" s="8">
        <f>IF(H223="","",INDEX(Systems!F$4:F$985,MATCH($F223,Systems!D$4:D$985,0),1))</f>
        <v>25</v>
      </c>
      <c r="J223" s="9">
        <f>IF(H223="","",INDEX(Systems!E$4:E$985,MATCH($F223,Systems!D$4:D$985,0),1))</f>
        <v>25</v>
      </c>
      <c r="K223" s="9" t="s">
        <v>108</v>
      </c>
      <c r="L223" s="9">
        <v>1992</v>
      </c>
      <c r="M223" s="9">
        <v>3</v>
      </c>
      <c r="N223" s="8">
        <f t="shared" si="201"/>
        <v>30225</v>
      </c>
      <c r="O223" s="9">
        <f t="shared" si="202"/>
        <v>2019</v>
      </c>
      <c r="P223" s="2">
        <f t="shared" ref="P223:AI223" si="268">IF($B223="","",IF($O223=P$3,$N223*(1+(O$2*0.03)),IF(P$3=$O223+$J223,$N223*(1+(O$2*0.03)),IF(P$3=$O223+2*$J223,$N223*(1+(O$2*0.03)),IF(P$3=$O223+3*$J223,$N223*(1+(O$2*0.03)),IF(P$3=$O223+4*$J223,$N223*(1+(O$2*0.03)),IF(P$3=$O223+5*$J223,$N223*(1+(O$2*0.03)),"")))))))</f>
        <v>30225</v>
      </c>
      <c r="Q223" s="2" t="str">
        <f t="shared" si="268"/>
        <v/>
      </c>
      <c r="R223" s="2" t="str">
        <f t="shared" si="268"/>
        <v/>
      </c>
      <c r="S223" s="2" t="str">
        <f t="shared" si="268"/>
        <v/>
      </c>
      <c r="T223" s="2" t="str">
        <f t="shared" si="268"/>
        <v/>
      </c>
      <c r="U223" s="2" t="str">
        <f t="shared" si="268"/>
        <v/>
      </c>
      <c r="V223" s="2" t="str">
        <f t="shared" si="268"/>
        <v/>
      </c>
      <c r="W223" s="2" t="str">
        <f t="shared" si="268"/>
        <v/>
      </c>
      <c r="X223" s="2" t="str">
        <f t="shared" si="268"/>
        <v/>
      </c>
      <c r="Y223" s="2" t="str">
        <f t="shared" si="268"/>
        <v/>
      </c>
      <c r="Z223" s="2" t="str">
        <f t="shared" si="268"/>
        <v/>
      </c>
      <c r="AA223" s="2" t="str">
        <f t="shared" si="268"/>
        <v/>
      </c>
      <c r="AB223" s="2" t="str">
        <f t="shared" si="268"/>
        <v/>
      </c>
      <c r="AC223" s="2" t="str">
        <f t="shared" si="268"/>
        <v/>
      </c>
      <c r="AD223" s="2" t="str">
        <f t="shared" si="268"/>
        <v/>
      </c>
      <c r="AE223" s="2" t="str">
        <f t="shared" si="268"/>
        <v/>
      </c>
      <c r="AF223" s="2" t="str">
        <f t="shared" si="268"/>
        <v/>
      </c>
      <c r="AG223" s="2" t="str">
        <f t="shared" si="268"/>
        <v/>
      </c>
      <c r="AH223" s="2" t="str">
        <f t="shared" si="268"/>
        <v/>
      </c>
      <c r="AI223" s="2" t="str">
        <f t="shared" si="268"/>
        <v/>
      </c>
    </row>
    <row r="224" spans="2:35" ht="15" customHeight="1" x14ac:dyDescent="0.3">
      <c r="B224" t="s">
        <v>96</v>
      </c>
      <c r="C224" t="s">
        <v>257</v>
      </c>
      <c r="D224" t="s">
        <v>3</v>
      </c>
      <c r="E224" s="9" t="s">
        <v>302</v>
      </c>
      <c r="F224" t="s">
        <v>26</v>
      </c>
      <c r="G224" s="9" t="s">
        <v>302</v>
      </c>
      <c r="H224" s="3">
        <v>1178</v>
      </c>
      <c r="I224" s="8">
        <f>IF(H224="","",INDEX(Systems!F$4:F$985,MATCH($F224,Systems!D$4:D$985,0),1))</f>
        <v>25</v>
      </c>
      <c r="J224" s="9">
        <f>IF(H224="","",INDEX(Systems!E$4:E$985,MATCH($F224,Systems!D$4:D$985,0),1))</f>
        <v>25</v>
      </c>
      <c r="K224" s="9" t="s">
        <v>108</v>
      </c>
      <c r="L224" s="9">
        <v>2006</v>
      </c>
      <c r="M224" s="9">
        <v>3</v>
      </c>
      <c r="N224" s="8">
        <f t="shared" si="201"/>
        <v>29450</v>
      </c>
      <c r="O224" s="9">
        <f t="shared" si="202"/>
        <v>2031</v>
      </c>
      <c r="P224" s="2" t="str">
        <f t="shared" ref="P224:AI224" si="269">IF($B224="","",IF($O224=P$3,$N224*(1+(O$2*0.03)),IF(P$3=$O224+$J224,$N224*(1+(O$2*0.03)),IF(P$3=$O224+2*$J224,$N224*(1+(O$2*0.03)),IF(P$3=$O224+3*$J224,$N224*(1+(O$2*0.03)),IF(P$3=$O224+4*$J224,$N224*(1+(O$2*0.03)),IF(P$3=$O224+5*$J224,$N224*(1+(O$2*0.03)),"")))))))</f>
        <v/>
      </c>
      <c r="Q224" s="2" t="str">
        <f t="shared" si="269"/>
        <v/>
      </c>
      <c r="R224" s="2" t="str">
        <f t="shared" si="269"/>
        <v/>
      </c>
      <c r="S224" s="2" t="str">
        <f t="shared" si="269"/>
        <v/>
      </c>
      <c r="T224" s="2" t="str">
        <f t="shared" si="269"/>
        <v/>
      </c>
      <c r="U224" s="2" t="str">
        <f t="shared" si="269"/>
        <v/>
      </c>
      <c r="V224" s="2" t="str">
        <f t="shared" si="269"/>
        <v/>
      </c>
      <c r="W224" s="2" t="str">
        <f t="shared" si="269"/>
        <v/>
      </c>
      <c r="X224" s="2" t="str">
        <f t="shared" si="269"/>
        <v/>
      </c>
      <c r="Y224" s="2" t="str">
        <f t="shared" si="269"/>
        <v/>
      </c>
      <c r="Z224" s="2" t="str">
        <f t="shared" si="269"/>
        <v/>
      </c>
      <c r="AA224" s="2" t="str">
        <f t="shared" si="269"/>
        <v/>
      </c>
      <c r="AB224" s="2">
        <f t="shared" si="269"/>
        <v>40051.999999999993</v>
      </c>
      <c r="AC224" s="2" t="str">
        <f t="shared" si="269"/>
        <v/>
      </c>
      <c r="AD224" s="2" t="str">
        <f t="shared" si="269"/>
        <v/>
      </c>
      <c r="AE224" s="2" t="str">
        <f t="shared" si="269"/>
        <v/>
      </c>
      <c r="AF224" s="2" t="str">
        <f t="shared" si="269"/>
        <v/>
      </c>
      <c r="AG224" s="2" t="str">
        <f t="shared" si="269"/>
        <v/>
      </c>
      <c r="AH224" s="2" t="str">
        <f t="shared" si="269"/>
        <v/>
      </c>
      <c r="AI224" s="2" t="str">
        <f t="shared" si="269"/>
        <v/>
      </c>
    </row>
    <row r="225" spans="2:35" ht="15" customHeight="1" x14ac:dyDescent="0.3">
      <c r="B225" t="s">
        <v>96</v>
      </c>
      <c r="C225" t="s">
        <v>257</v>
      </c>
      <c r="D225" t="s">
        <v>3</v>
      </c>
      <c r="E225" s="9" t="s">
        <v>303</v>
      </c>
      <c r="F225" t="s">
        <v>26</v>
      </c>
      <c r="G225" s="9" t="s">
        <v>303</v>
      </c>
      <c r="H225" s="3">
        <v>1114</v>
      </c>
      <c r="I225" s="8">
        <f>IF(H225="","",INDEX(Systems!F$4:F$985,MATCH($F225,Systems!D$4:D$985,0),1))</f>
        <v>25</v>
      </c>
      <c r="J225" s="9">
        <f>IF(H225="","",INDEX(Systems!E$4:E$985,MATCH($F225,Systems!D$4:D$985,0),1))</f>
        <v>25</v>
      </c>
      <c r="K225" s="9" t="s">
        <v>108</v>
      </c>
      <c r="L225" s="9">
        <v>2006</v>
      </c>
      <c r="M225" s="9">
        <v>3</v>
      </c>
      <c r="N225" s="8">
        <f t="shared" si="201"/>
        <v>27850</v>
      </c>
      <c r="O225" s="9">
        <f t="shared" si="202"/>
        <v>2031</v>
      </c>
      <c r="P225" s="2" t="str">
        <f t="shared" ref="P225:AI225" si="270">IF($B225="","",IF($O225=P$3,$N225*(1+(O$2*0.03)),IF(P$3=$O225+$J225,$N225*(1+(O$2*0.03)),IF(P$3=$O225+2*$J225,$N225*(1+(O$2*0.03)),IF(P$3=$O225+3*$J225,$N225*(1+(O$2*0.03)),IF(P$3=$O225+4*$J225,$N225*(1+(O$2*0.03)),IF(P$3=$O225+5*$J225,$N225*(1+(O$2*0.03)),"")))))))</f>
        <v/>
      </c>
      <c r="Q225" s="2" t="str">
        <f t="shared" si="270"/>
        <v/>
      </c>
      <c r="R225" s="2" t="str">
        <f t="shared" si="270"/>
        <v/>
      </c>
      <c r="S225" s="2" t="str">
        <f t="shared" si="270"/>
        <v/>
      </c>
      <c r="T225" s="2" t="str">
        <f t="shared" si="270"/>
        <v/>
      </c>
      <c r="U225" s="2" t="str">
        <f t="shared" si="270"/>
        <v/>
      </c>
      <c r="V225" s="2" t="str">
        <f t="shared" si="270"/>
        <v/>
      </c>
      <c r="W225" s="2" t="str">
        <f t="shared" si="270"/>
        <v/>
      </c>
      <c r="X225" s="2" t="str">
        <f t="shared" si="270"/>
        <v/>
      </c>
      <c r="Y225" s="2" t="str">
        <f t="shared" si="270"/>
        <v/>
      </c>
      <c r="Z225" s="2" t="str">
        <f t="shared" si="270"/>
        <v/>
      </c>
      <c r="AA225" s="2" t="str">
        <f t="shared" si="270"/>
        <v/>
      </c>
      <c r="AB225" s="2">
        <f t="shared" si="270"/>
        <v>37876</v>
      </c>
      <c r="AC225" s="2" t="str">
        <f t="shared" si="270"/>
        <v/>
      </c>
      <c r="AD225" s="2" t="str">
        <f t="shared" si="270"/>
        <v/>
      </c>
      <c r="AE225" s="2" t="str">
        <f t="shared" si="270"/>
        <v/>
      </c>
      <c r="AF225" s="2" t="str">
        <f t="shared" si="270"/>
        <v/>
      </c>
      <c r="AG225" s="2" t="str">
        <f t="shared" si="270"/>
        <v/>
      </c>
      <c r="AH225" s="2" t="str">
        <f t="shared" si="270"/>
        <v/>
      </c>
      <c r="AI225" s="2" t="str">
        <f t="shared" si="270"/>
        <v/>
      </c>
    </row>
    <row r="226" spans="2:35" ht="15" customHeight="1" x14ac:dyDescent="0.3">
      <c r="B226" t="s">
        <v>96</v>
      </c>
      <c r="C226" t="s">
        <v>257</v>
      </c>
      <c r="D226" t="s">
        <v>3</v>
      </c>
      <c r="E226" s="9" t="s">
        <v>406</v>
      </c>
      <c r="F226" t="s">
        <v>21</v>
      </c>
      <c r="G226" s="9" t="s">
        <v>406</v>
      </c>
      <c r="H226" s="3">
        <v>348</v>
      </c>
      <c r="I226" s="8">
        <f>IF(H226="","",INDEX(Systems!F$4:F$985,MATCH($F226,Systems!D$4:D$985,0),1))</f>
        <v>15</v>
      </c>
      <c r="J226" s="9">
        <f>IF(H226="","",INDEX(Systems!E$4:E$985,MATCH($F226,Systems!D$4:D$985,0),1))</f>
        <v>25</v>
      </c>
      <c r="K226" s="9" t="s">
        <v>109</v>
      </c>
      <c r="L226" s="9">
        <v>1990</v>
      </c>
      <c r="M226" s="9">
        <v>3</v>
      </c>
      <c r="N226" s="8">
        <f t="shared" si="201"/>
        <v>5220</v>
      </c>
      <c r="O226" s="9">
        <f t="shared" si="202"/>
        <v>2019</v>
      </c>
      <c r="P226" s="2">
        <f t="shared" ref="P226:AI226" si="271">IF($B226="","",IF($O226=P$3,$N226*(1+(O$2*0.03)),IF(P$3=$O226+$J226,$N226*(1+(O$2*0.03)),IF(P$3=$O226+2*$J226,$N226*(1+(O$2*0.03)),IF(P$3=$O226+3*$J226,$N226*(1+(O$2*0.03)),IF(P$3=$O226+4*$J226,$N226*(1+(O$2*0.03)),IF(P$3=$O226+5*$J226,$N226*(1+(O$2*0.03)),"")))))))</f>
        <v>5220</v>
      </c>
      <c r="Q226" s="2" t="str">
        <f t="shared" si="271"/>
        <v/>
      </c>
      <c r="R226" s="2" t="str">
        <f t="shared" si="271"/>
        <v/>
      </c>
      <c r="S226" s="2" t="str">
        <f t="shared" si="271"/>
        <v/>
      </c>
      <c r="T226" s="2" t="str">
        <f t="shared" si="271"/>
        <v/>
      </c>
      <c r="U226" s="2" t="str">
        <f t="shared" si="271"/>
        <v/>
      </c>
      <c r="V226" s="2" t="str">
        <f t="shared" si="271"/>
        <v/>
      </c>
      <c r="W226" s="2" t="str">
        <f t="shared" si="271"/>
        <v/>
      </c>
      <c r="X226" s="2" t="str">
        <f t="shared" si="271"/>
        <v/>
      </c>
      <c r="Y226" s="2" t="str">
        <f t="shared" si="271"/>
        <v/>
      </c>
      <c r="Z226" s="2" t="str">
        <f t="shared" si="271"/>
        <v/>
      </c>
      <c r="AA226" s="2" t="str">
        <f t="shared" si="271"/>
        <v/>
      </c>
      <c r="AB226" s="2" t="str">
        <f t="shared" si="271"/>
        <v/>
      </c>
      <c r="AC226" s="2" t="str">
        <f t="shared" si="271"/>
        <v/>
      </c>
      <c r="AD226" s="2" t="str">
        <f t="shared" si="271"/>
        <v/>
      </c>
      <c r="AE226" s="2" t="str">
        <f t="shared" si="271"/>
        <v/>
      </c>
      <c r="AF226" s="2" t="str">
        <f t="shared" si="271"/>
        <v/>
      </c>
      <c r="AG226" s="2" t="str">
        <f t="shared" si="271"/>
        <v/>
      </c>
      <c r="AH226" s="2" t="str">
        <f t="shared" si="271"/>
        <v/>
      </c>
      <c r="AI226" s="2" t="str">
        <f t="shared" si="271"/>
        <v/>
      </c>
    </row>
    <row r="227" spans="2:35" ht="15" customHeight="1" x14ac:dyDescent="0.3">
      <c r="B227" t="s">
        <v>96</v>
      </c>
      <c r="C227" t="s">
        <v>257</v>
      </c>
      <c r="D227" t="s">
        <v>3</v>
      </c>
      <c r="E227" s="9" t="s">
        <v>437</v>
      </c>
      <c r="F227" t="s">
        <v>77</v>
      </c>
      <c r="G227" s="9" t="s">
        <v>437</v>
      </c>
      <c r="H227" s="3">
        <v>260</v>
      </c>
      <c r="I227" s="8">
        <f>IF(H227="","",INDEX(Systems!F$4:F$985,MATCH($F227,Systems!D$4:D$985,0),1))</f>
        <v>15</v>
      </c>
      <c r="J227" s="9">
        <f>IF(H227="","",INDEX(Systems!E$4:E$985,MATCH($F227,Systems!D$4:D$985,0),1))</f>
        <v>10</v>
      </c>
      <c r="K227" s="9" t="s">
        <v>109</v>
      </c>
      <c r="L227" s="9">
        <v>2003</v>
      </c>
      <c r="M227" s="9">
        <v>3</v>
      </c>
      <c r="N227" s="8">
        <f t="shared" si="201"/>
        <v>3900</v>
      </c>
      <c r="O227" s="9">
        <f t="shared" si="202"/>
        <v>2019</v>
      </c>
      <c r="P227" s="2">
        <f t="shared" ref="P227:AI227" si="272">IF($B227="","",IF($O227=P$3,$N227*(1+(O$2*0.03)),IF(P$3=$O227+$J227,$N227*(1+(O$2*0.03)),IF(P$3=$O227+2*$J227,$N227*(1+(O$2*0.03)),IF(P$3=$O227+3*$J227,$N227*(1+(O$2*0.03)),IF(P$3=$O227+4*$J227,$N227*(1+(O$2*0.03)),IF(P$3=$O227+5*$J227,$N227*(1+(O$2*0.03)),"")))))))</f>
        <v>3900</v>
      </c>
      <c r="Q227" s="2" t="str">
        <f t="shared" si="272"/>
        <v/>
      </c>
      <c r="R227" s="2" t="str">
        <f t="shared" si="272"/>
        <v/>
      </c>
      <c r="S227" s="2" t="str">
        <f t="shared" si="272"/>
        <v/>
      </c>
      <c r="T227" s="2" t="str">
        <f t="shared" si="272"/>
        <v/>
      </c>
      <c r="U227" s="2" t="str">
        <f t="shared" si="272"/>
        <v/>
      </c>
      <c r="V227" s="2" t="str">
        <f t="shared" si="272"/>
        <v/>
      </c>
      <c r="W227" s="2" t="str">
        <f t="shared" si="272"/>
        <v/>
      </c>
      <c r="X227" s="2" t="str">
        <f t="shared" si="272"/>
        <v/>
      </c>
      <c r="Y227" s="2" t="str">
        <f t="shared" si="272"/>
        <v/>
      </c>
      <c r="Z227" s="2">
        <f t="shared" si="272"/>
        <v>5070</v>
      </c>
      <c r="AA227" s="2" t="str">
        <f t="shared" si="272"/>
        <v/>
      </c>
      <c r="AB227" s="2" t="str">
        <f t="shared" si="272"/>
        <v/>
      </c>
      <c r="AC227" s="2" t="str">
        <f t="shared" si="272"/>
        <v/>
      </c>
      <c r="AD227" s="2" t="str">
        <f t="shared" si="272"/>
        <v/>
      </c>
      <c r="AE227" s="2" t="str">
        <f t="shared" si="272"/>
        <v/>
      </c>
      <c r="AF227" s="2" t="str">
        <f t="shared" si="272"/>
        <v/>
      </c>
      <c r="AG227" s="2" t="str">
        <f t="shared" si="272"/>
        <v/>
      </c>
      <c r="AH227" s="2" t="str">
        <f t="shared" si="272"/>
        <v/>
      </c>
      <c r="AI227" s="2" t="str">
        <f t="shared" si="272"/>
        <v/>
      </c>
    </row>
    <row r="228" spans="2:35" ht="15" customHeight="1" x14ac:dyDescent="0.3">
      <c r="B228" t="s">
        <v>96</v>
      </c>
      <c r="C228" t="s">
        <v>257</v>
      </c>
      <c r="D228" t="s">
        <v>8</v>
      </c>
      <c r="E228" s="9" t="s">
        <v>404</v>
      </c>
      <c r="F228" t="s">
        <v>145</v>
      </c>
      <c r="G228" s="9"/>
      <c r="H228" s="3">
        <v>25287</v>
      </c>
      <c r="I228" s="8">
        <f>IF(H228="","",INDEX(Systems!F$4:F$985,MATCH($F228,Systems!D$4:D$985,0),1))</f>
        <v>18</v>
      </c>
      <c r="J228" s="9">
        <f>IF(H228="","",INDEX(Systems!E$4:E$985,MATCH($F228,Systems!D$4:D$985,0),1))</f>
        <v>30</v>
      </c>
      <c r="K228" s="9" t="s">
        <v>109</v>
      </c>
      <c r="L228" s="9">
        <v>1990</v>
      </c>
      <c r="M228" s="9">
        <v>3</v>
      </c>
      <c r="N228" s="8">
        <f t="shared" si="201"/>
        <v>455166</v>
      </c>
      <c r="O228" s="9">
        <f t="shared" si="202"/>
        <v>2020</v>
      </c>
      <c r="P228" s="2" t="str">
        <f t="shared" ref="P228:AI228" si="273">IF($B228="","",IF($O228=P$3,$N228*(1+(O$2*0.03)),IF(P$3=$O228+$J228,$N228*(1+(O$2*0.03)),IF(P$3=$O228+2*$J228,$N228*(1+(O$2*0.03)),IF(P$3=$O228+3*$J228,$N228*(1+(O$2*0.03)),IF(P$3=$O228+4*$J228,$N228*(1+(O$2*0.03)),IF(P$3=$O228+5*$J228,$N228*(1+(O$2*0.03)),"")))))))</f>
        <v/>
      </c>
      <c r="Q228" s="2">
        <f t="shared" si="273"/>
        <v>468820.98000000004</v>
      </c>
      <c r="R228" s="2" t="str">
        <f t="shared" si="273"/>
        <v/>
      </c>
      <c r="S228" s="2" t="str">
        <f t="shared" si="273"/>
        <v/>
      </c>
      <c r="T228" s="2" t="str">
        <f t="shared" si="273"/>
        <v/>
      </c>
      <c r="U228" s="2" t="str">
        <f t="shared" si="273"/>
        <v/>
      </c>
      <c r="V228" s="2" t="str">
        <f t="shared" si="273"/>
        <v/>
      </c>
      <c r="W228" s="2" t="str">
        <f t="shared" si="273"/>
        <v/>
      </c>
      <c r="X228" s="2" t="str">
        <f t="shared" si="273"/>
        <v/>
      </c>
      <c r="Y228" s="2" t="str">
        <f t="shared" si="273"/>
        <v/>
      </c>
      <c r="Z228" s="2" t="str">
        <f t="shared" si="273"/>
        <v/>
      </c>
      <c r="AA228" s="2" t="str">
        <f t="shared" si="273"/>
        <v/>
      </c>
      <c r="AB228" s="2" t="str">
        <f t="shared" si="273"/>
        <v/>
      </c>
      <c r="AC228" s="2" t="str">
        <f t="shared" si="273"/>
        <v/>
      </c>
      <c r="AD228" s="2" t="str">
        <f t="shared" si="273"/>
        <v/>
      </c>
      <c r="AE228" s="2" t="str">
        <f t="shared" si="273"/>
        <v/>
      </c>
      <c r="AF228" s="2" t="str">
        <f t="shared" si="273"/>
        <v/>
      </c>
      <c r="AG228" s="2" t="str">
        <f t="shared" si="273"/>
        <v/>
      </c>
      <c r="AH228" s="2" t="str">
        <f t="shared" si="273"/>
        <v/>
      </c>
      <c r="AI228" s="2" t="str">
        <f t="shared" si="273"/>
        <v/>
      </c>
    </row>
    <row r="229" spans="2:35" ht="15" customHeight="1" x14ac:dyDescent="0.3">
      <c r="B229" t="s">
        <v>96</v>
      </c>
      <c r="C229" t="s">
        <v>257</v>
      </c>
      <c r="D229" t="s">
        <v>8</v>
      </c>
      <c r="E229" s="9" t="s">
        <v>299</v>
      </c>
      <c r="F229" t="s">
        <v>145</v>
      </c>
      <c r="G229" s="9"/>
      <c r="H229" s="3">
        <v>960</v>
      </c>
      <c r="I229" s="8">
        <f>IF(H229="","",INDEX(Systems!F$4:F$985,MATCH($F229,Systems!D$4:D$985,0),1))</f>
        <v>18</v>
      </c>
      <c r="J229" s="9">
        <f>IF(H229="","",INDEX(Systems!E$4:E$985,MATCH($F229,Systems!D$4:D$985,0),1))</f>
        <v>30</v>
      </c>
      <c r="K229" s="9" t="s">
        <v>108</v>
      </c>
      <c r="L229" s="9">
        <v>1992</v>
      </c>
      <c r="M229" s="9">
        <v>3</v>
      </c>
      <c r="N229" s="8">
        <f t="shared" si="201"/>
        <v>17280</v>
      </c>
      <c r="O229" s="9">
        <f t="shared" si="202"/>
        <v>2022</v>
      </c>
      <c r="P229" s="2" t="str">
        <f t="shared" ref="P229:AI229" si="274">IF($B229="","",IF($O229=P$3,$N229*(1+(O$2*0.03)),IF(P$3=$O229+$J229,$N229*(1+(O$2*0.03)),IF(P$3=$O229+2*$J229,$N229*(1+(O$2*0.03)),IF(P$3=$O229+3*$J229,$N229*(1+(O$2*0.03)),IF(P$3=$O229+4*$J229,$N229*(1+(O$2*0.03)),IF(P$3=$O229+5*$J229,$N229*(1+(O$2*0.03)),"")))))))</f>
        <v/>
      </c>
      <c r="Q229" s="2" t="str">
        <f t="shared" si="274"/>
        <v/>
      </c>
      <c r="R229" s="2" t="str">
        <f t="shared" si="274"/>
        <v/>
      </c>
      <c r="S229" s="2">
        <f t="shared" si="274"/>
        <v>18835.2</v>
      </c>
      <c r="T229" s="2" t="str">
        <f t="shared" si="274"/>
        <v/>
      </c>
      <c r="U229" s="2" t="str">
        <f t="shared" si="274"/>
        <v/>
      </c>
      <c r="V229" s="2" t="str">
        <f t="shared" si="274"/>
        <v/>
      </c>
      <c r="W229" s="2" t="str">
        <f t="shared" si="274"/>
        <v/>
      </c>
      <c r="X229" s="2" t="str">
        <f t="shared" si="274"/>
        <v/>
      </c>
      <c r="Y229" s="2" t="str">
        <f t="shared" si="274"/>
        <v/>
      </c>
      <c r="Z229" s="2" t="str">
        <f t="shared" si="274"/>
        <v/>
      </c>
      <c r="AA229" s="2" t="str">
        <f t="shared" si="274"/>
        <v/>
      </c>
      <c r="AB229" s="2" t="str">
        <f t="shared" si="274"/>
        <v/>
      </c>
      <c r="AC229" s="2" t="str">
        <f t="shared" si="274"/>
        <v/>
      </c>
      <c r="AD229" s="2" t="str">
        <f t="shared" si="274"/>
        <v/>
      </c>
      <c r="AE229" s="2" t="str">
        <f t="shared" si="274"/>
        <v/>
      </c>
      <c r="AF229" s="2" t="str">
        <f t="shared" si="274"/>
        <v/>
      </c>
      <c r="AG229" s="2" t="str">
        <f t="shared" si="274"/>
        <v/>
      </c>
      <c r="AH229" s="2" t="str">
        <f t="shared" si="274"/>
        <v/>
      </c>
      <c r="AI229" s="2" t="str">
        <f t="shared" si="274"/>
        <v/>
      </c>
    </row>
    <row r="230" spans="2:35" ht="15" customHeight="1" x14ac:dyDescent="0.3">
      <c r="B230" t="s">
        <v>96</v>
      </c>
      <c r="C230" t="s">
        <v>257</v>
      </c>
      <c r="D230" t="s">
        <v>8</v>
      </c>
      <c r="E230" s="9" t="s">
        <v>300</v>
      </c>
      <c r="F230" t="s">
        <v>145</v>
      </c>
      <c r="G230" s="9"/>
      <c r="H230" s="3">
        <v>960</v>
      </c>
      <c r="I230" s="8">
        <f>IF(H230="","",INDEX(Systems!F$4:F$985,MATCH($F230,Systems!D$4:D$985,0),1))</f>
        <v>18</v>
      </c>
      <c r="J230" s="9">
        <f>IF(H230="","",INDEX(Systems!E$4:E$985,MATCH($F230,Systems!D$4:D$985,0),1))</f>
        <v>30</v>
      </c>
      <c r="K230" s="9" t="s">
        <v>108</v>
      </c>
      <c r="L230" s="9">
        <v>1992</v>
      </c>
      <c r="M230" s="9">
        <v>3</v>
      </c>
      <c r="N230" s="8">
        <f t="shared" si="201"/>
        <v>17280</v>
      </c>
      <c r="O230" s="9">
        <f t="shared" si="202"/>
        <v>2022</v>
      </c>
      <c r="P230" s="2" t="str">
        <f t="shared" ref="P230:AI230" si="275">IF($B230="","",IF($O230=P$3,$N230*(1+(O$2*0.03)),IF(P$3=$O230+$J230,$N230*(1+(O$2*0.03)),IF(P$3=$O230+2*$J230,$N230*(1+(O$2*0.03)),IF(P$3=$O230+3*$J230,$N230*(1+(O$2*0.03)),IF(P$3=$O230+4*$J230,$N230*(1+(O$2*0.03)),IF(P$3=$O230+5*$J230,$N230*(1+(O$2*0.03)),"")))))))</f>
        <v/>
      </c>
      <c r="Q230" s="2" t="str">
        <f t="shared" si="275"/>
        <v/>
      </c>
      <c r="R230" s="2" t="str">
        <f t="shared" si="275"/>
        <v/>
      </c>
      <c r="S230" s="2">
        <f t="shared" si="275"/>
        <v>18835.2</v>
      </c>
      <c r="T230" s="2" t="str">
        <f t="shared" si="275"/>
        <v/>
      </c>
      <c r="U230" s="2" t="str">
        <f t="shared" si="275"/>
        <v/>
      </c>
      <c r="V230" s="2" t="str">
        <f t="shared" si="275"/>
        <v/>
      </c>
      <c r="W230" s="2" t="str">
        <f t="shared" si="275"/>
        <v/>
      </c>
      <c r="X230" s="2" t="str">
        <f t="shared" si="275"/>
        <v/>
      </c>
      <c r="Y230" s="2" t="str">
        <f t="shared" si="275"/>
        <v/>
      </c>
      <c r="Z230" s="2" t="str">
        <f t="shared" si="275"/>
        <v/>
      </c>
      <c r="AA230" s="2" t="str">
        <f t="shared" si="275"/>
        <v/>
      </c>
      <c r="AB230" s="2" t="str">
        <f t="shared" si="275"/>
        <v/>
      </c>
      <c r="AC230" s="2" t="str">
        <f t="shared" si="275"/>
        <v/>
      </c>
      <c r="AD230" s="2" t="str">
        <f t="shared" si="275"/>
        <v/>
      </c>
      <c r="AE230" s="2" t="str">
        <f t="shared" si="275"/>
        <v/>
      </c>
      <c r="AF230" s="2" t="str">
        <f t="shared" si="275"/>
        <v/>
      </c>
      <c r="AG230" s="2" t="str">
        <f t="shared" si="275"/>
        <v/>
      </c>
      <c r="AH230" s="2" t="str">
        <f t="shared" si="275"/>
        <v/>
      </c>
      <c r="AI230" s="2" t="str">
        <f t="shared" si="275"/>
        <v/>
      </c>
    </row>
    <row r="231" spans="2:35" ht="15" customHeight="1" x14ac:dyDescent="0.3">
      <c r="B231" t="s">
        <v>96</v>
      </c>
      <c r="C231" t="s">
        <v>257</v>
      </c>
      <c r="D231" t="s">
        <v>8</v>
      </c>
      <c r="E231" s="9" t="s">
        <v>301</v>
      </c>
      <c r="F231" t="s">
        <v>145</v>
      </c>
      <c r="G231" s="9"/>
      <c r="H231" s="3">
        <v>960</v>
      </c>
      <c r="I231" s="8">
        <f>IF(H231="","",INDEX(Systems!F$4:F$985,MATCH($F231,Systems!D$4:D$985,0),1))</f>
        <v>18</v>
      </c>
      <c r="J231" s="9">
        <f>IF(H231="","",INDEX(Systems!E$4:E$985,MATCH($F231,Systems!D$4:D$985,0),1))</f>
        <v>30</v>
      </c>
      <c r="K231" s="9" t="s">
        <v>108</v>
      </c>
      <c r="L231" s="9">
        <v>1992</v>
      </c>
      <c r="M231" s="9">
        <v>3</v>
      </c>
      <c r="N231" s="8">
        <f t="shared" si="201"/>
        <v>17280</v>
      </c>
      <c r="O231" s="9">
        <f t="shared" si="202"/>
        <v>2022</v>
      </c>
      <c r="P231" s="2" t="str">
        <f t="shared" ref="P231:AI231" si="276">IF($B231="","",IF($O231=P$3,$N231*(1+(O$2*0.03)),IF(P$3=$O231+$J231,$N231*(1+(O$2*0.03)),IF(P$3=$O231+2*$J231,$N231*(1+(O$2*0.03)),IF(P$3=$O231+3*$J231,$N231*(1+(O$2*0.03)),IF(P$3=$O231+4*$J231,$N231*(1+(O$2*0.03)),IF(P$3=$O231+5*$J231,$N231*(1+(O$2*0.03)),"")))))))</f>
        <v/>
      </c>
      <c r="Q231" s="2" t="str">
        <f t="shared" si="276"/>
        <v/>
      </c>
      <c r="R231" s="2" t="str">
        <f t="shared" si="276"/>
        <v/>
      </c>
      <c r="S231" s="2">
        <f t="shared" si="276"/>
        <v>18835.2</v>
      </c>
      <c r="T231" s="2" t="str">
        <f t="shared" si="276"/>
        <v/>
      </c>
      <c r="U231" s="2" t="str">
        <f t="shared" si="276"/>
        <v/>
      </c>
      <c r="V231" s="2" t="str">
        <f t="shared" si="276"/>
        <v/>
      </c>
      <c r="W231" s="2" t="str">
        <f t="shared" si="276"/>
        <v/>
      </c>
      <c r="X231" s="2" t="str">
        <f t="shared" si="276"/>
        <v/>
      </c>
      <c r="Y231" s="2" t="str">
        <f t="shared" si="276"/>
        <v/>
      </c>
      <c r="Z231" s="2" t="str">
        <f t="shared" si="276"/>
        <v/>
      </c>
      <c r="AA231" s="2" t="str">
        <f t="shared" si="276"/>
        <v/>
      </c>
      <c r="AB231" s="2" t="str">
        <f t="shared" si="276"/>
        <v/>
      </c>
      <c r="AC231" s="2" t="str">
        <f t="shared" si="276"/>
        <v/>
      </c>
      <c r="AD231" s="2" t="str">
        <f t="shared" si="276"/>
        <v/>
      </c>
      <c r="AE231" s="2" t="str">
        <f t="shared" si="276"/>
        <v/>
      </c>
      <c r="AF231" s="2" t="str">
        <f t="shared" si="276"/>
        <v/>
      </c>
      <c r="AG231" s="2" t="str">
        <f t="shared" si="276"/>
        <v/>
      </c>
      <c r="AH231" s="2" t="str">
        <f t="shared" si="276"/>
        <v/>
      </c>
      <c r="AI231" s="2" t="str">
        <f t="shared" si="276"/>
        <v/>
      </c>
    </row>
    <row r="232" spans="2:35" ht="15" customHeight="1" x14ac:dyDescent="0.3">
      <c r="B232" t="s">
        <v>96</v>
      </c>
      <c r="C232" t="s">
        <v>257</v>
      </c>
      <c r="D232" t="s">
        <v>8</v>
      </c>
      <c r="E232" s="9" t="s">
        <v>302</v>
      </c>
      <c r="F232" t="s">
        <v>145</v>
      </c>
      <c r="G232" s="9"/>
      <c r="H232" s="3">
        <v>960</v>
      </c>
      <c r="I232" s="8">
        <f>IF(H232="","",INDEX(Systems!F$4:F$985,MATCH($F232,Systems!D$4:D$985,0),1))</f>
        <v>18</v>
      </c>
      <c r="J232" s="9">
        <f>IF(H232="","",INDEX(Systems!E$4:E$985,MATCH($F232,Systems!D$4:D$985,0),1))</f>
        <v>30</v>
      </c>
      <c r="K232" s="9" t="s">
        <v>108</v>
      </c>
      <c r="L232" s="9">
        <v>2006</v>
      </c>
      <c r="M232" s="9">
        <v>3</v>
      </c>
      <c r="N232" s="8">
        <f t="shared" si="201"/>
        <v>17280</v>
      </c>
      <c r="O232" s="9">
        <f t="shared" si="202"/>
        <v>2036</v>
      </c>
      <c r="P232" s="2" t="str">
        <f t="shared" ref="P232:AI232" si="277">IF($B232="","",IF($O232=P$3,$N232*(1+(O$2*0.03)),IF(P$3=$O232+$J232,$N232*(1+(O$2*0.03)),IF(P$3=$O232+2*$J232,$N232*(1+(O$2*0.03)),IF(P$3=$O232+3*$J232,$N232*(1+(O$2*0.03)),IF(P$3=$O232+4*$J232,$N232*(1+(O$2*0.03)),IF(P$3=$O232+5*$J232,$N232*(1+(O$2*0.03)),"")))))))</f>
        <v/>
      </c>
      <c r="Q232" s="2" t="str">
        <f t="shared" si="277"/>
        <v/>
      </c>
      <c r="R232" s="2" t="str">
        <f t="shared" si="277"/>
        <v/>
      </c>
      <c r="S232" s="2" t="str">
        <f t="shared" si="277"/>
        <v/>
      </c>
      <c r="T232" s="2" t="str">
        <f t="shared" si="277"/>
        <v/>
      </c>
      <c r="U232" s="2" t="str">
        <f t="shared" si="277"/>
        <v/>
      </c>
      <c r="V232" s="2" t="str">
        <f t="shared" si="277"/>
        <v/>
      </c>
      <c r="W232" s="2" t="str">
        <f t="shared" si="277"/>
        <v/>
      </c>
      <c r="X232" s="2" t="str">
        <f t="shared" si="277"/>
        <v/>
      </c>
      <c r="Y232" s="2" t="str">
        <f t="shared" si="277"/>
        <v/>
      </c>
      <c r="Z232" s="2" t="str">
        <f t="shared" si="277"/>
        <v/>
      </c>
      <c r="AA232" s="2" t="str">
        <f t="shared" si="277"/>
        <v/>
      </c>
      <c r="AB232" s="2" t="str">
        <f t="shared" si="277"/>
        <v/>
      </c>
      <c r="AC232" s="2" t="str">
        <f t="shared" si="277"/>
        <v/>
      </c>
      <c r="AD232" s="2" t="str">
        <f t="shared" si="277"/>
        <v/>
      </c>
      <c r="AE232" s="2" t="str">
        <f t="shared" si="277"/>
        <v/>
      </c>
      <c r="AF232" s="2" t="str">
        <f t="shared" si="277"/>
        <v/>
      </c>
      <c r="AG232" s="2">
        <f t="shared" si="277"/>
        <v>26092.799999999999</v>
      </c>
      <c r="AH232" s="2" t="str">
        <f t="shared" si="277"/>
        <v/>
      </c>
      <c r="AI232" s="2" t="str">
        <f t="shared" si="277"/>
        <v/>
      </c>
    </row>
    <row r="233" spans="2:35" ht="15" customHeight="1" x14ac:dyDescent="0.3">
      <c r="B233" t="s">
        <v>96</v>
      </c>
      <c r="C233" t="s">
        <v>257</v>
      </c>
      <c r="D233" t="s">
        <v>8</v>
      </c>
      <c r="E233" s="9" t="s">
        <v>303</v>
      </c>
      <c r="F233" t="s">
        <v>145</v>
      </c>
      <c r="G233" s="9"/>
      <c r="H233" s="3">
        <v>960</v>
      </c>
      <c r="I233" s="8">
        <f>IF(H233="","",INDEX(Systems!F$4:F$985,MATCH($F233,Systems!D$4:D$985,0),1))</f>
        <v>18</v>
      </c>
      <c r="J233" s="9">
        <f>IF(H233="","",INDEX(Systems!E$4:E$985,MATCH($F233,Systems!D$4:D$985,0),1))</f>
        <v>30</v>
      </c>
      <c r="K233" s="9" t="s">
        <v>108</v>
      </c>
      <c r="L233" s="9">
        <v>2006</v>
      </c>
      <c r="M233" s="9">
        <v>3</v>
      </c>
      <c r="N233" s="8">
        <f t="shared" si="201"/>
        <v>17280</v>
      </c>
      <c r="O233" s="9">
        <f t="shared" si="202"/>
        <v>2036</v>
      </c>
      <c r="P233" s="2" t="str">
        <f t="shared" ref="P233:AI233" si="278">IF($B233="","",IF($O233=P$3,$N233*(1+(O$2*0.03)),IF(P$3=$O233+$J233,$N233*(1+(O$2*0.03)),IF(P$3=$O233+2*$J233,$N233*(1+(O$2*0.03)),IF(P$3=$O233+3*$J233,$N233*(1+(O$2*0.03)),IF(P$3=$O233+4*$J233,$N233*(1+(O$2*0.03)),IF(P$3=$O233+5*$J233,$N233*(1+(O$2*0.03)),"")))))))</f>
        <v/>
      </c>
      <c r="Q233" s="2" t="str">
        <f t="shared" si="278"/>
        <v/>
      </c>
      <c r="R233" s="2" t="str">
        <f t="shared" si="278"/>
        <v/>
      </c>
      <c r="S233" s="2" t="str">
        <f t="shared" si="278"/>
        <v/>
      </c>
      <c r="T233" s="2" t="str">
        <f t="shared" si="278"/>
        <v/>
      </c>
      <c r="U233" s="2" t="str">
        <f t="shared" si="278"/>
        <v/>
      </c>
      <c r="V233" s="2" t="str">
        <f t="shared" si="278"/>
        <v/>
      </c>
      <c r="W233" s="2" t="str">
        <f t="shared" si="278"/>
        <v/>
      </c>
      <c r="X233" s="2" t="str">
        <f t="shared" si="278"/>
        <v/>
      </c>
      <c r="Y233" s="2" t="str">
        <f t="shared" si="278"/>
        <v/>
      </c>
      <c r="Z233" s="2" t="str">
        <f t="shared" si="278"/>
        <v/>
      </c>
      <c r="AA233" s="2" t="str">
        <f t="shared" si="278"/>
        <v/>
      </c>
      <c r="AB233" s="2" t="str">
        <f t="shared" si="278"/>
        <v/>
      </c>
      <c r="AC233" s="2" t="str">
        <f t="shared" si="278"/>
        <v/>
      </c>
      <c r="AD233" s="2" t="str">
        <f t="shared" si="278"/>
        <v/>
      </c>
      <c r="AE233" s="2" t="str">
        <f t="shared" si="278"/>
        <v/>
      </c>
      <c r="AF233" s="2" t="str">
        <f t="shared" si="278"/>
        <v/>
      </c>
      <c r="AG233" s="2">
        <f t="shared" si="278"/>
        <v>26092.799999999999</v>
      </c>
      <c r="AH233" s="2" t="str">
        <f t="shared" si="278"/>
        <v/>
      </c>
      <c r="AI233" s="2" t="str">
        <f t="shared" si="278"/>
        <v/>
      </c>
    </row>
    <row r="234" spans="2:35" ht="15" customHeight="1" x14ac:dyDescent="0.3">
      <c r="B234" t="s">
        <v>96</v>
      </c>
      <c r="C234" t="s">
        <v>257</v>
      </c>
      <c r="D234" t="s">
        <v>7</v>
      </c>
      <c r="E234" s="9" t="s">
        <v>404</v>
      </c>
      <c r="F234" t="s">
        <v>50</v>
      </c>
      <c r="G234" s="9"/>
      <c r="H234" s="3">
        <v>25287</v>
      </c>
      <c r="I234" s="8">
        <f>IF(H234="","",INDEX(Systems!F$4:F$985,MATCH($F234,Systems!D$4:D$985,0),1))</f>
        <v>7.9</v>
      </c>
      <c r="J234" s="9">
        <f>IF(H234="","",INDEX(Systems!E$4:E$985,MATCH($F234,Systems!D$4:D$985,0),1))</f>
        <v>15</v>
      </c>
      <c r="K234" s="9" t="s">
        <v>109</v>
      </c>
      <c r="L234" s="9">
        <v>1990</v>
      </c>
      <c r="M234" s="9">
        <v>3</v>
      </c>
      <c r="N234" s="8">
        <f t="shared" ref="N234:N287" si="279">IF(H234="","",H234*I234)</f>
        <v>199767.30000000002</v>
      </c>
      <c r="O234" s="9">
        <f t="shared" ref="O234:O287" si="280">IF(M234="","",IF(IF(M234=1,$C$1,IF(M234=2,L234+(0.8*J234),IF(M234=3,L234+J234)))&lt;$C$1,$C$1,(IF(M234=1,$C$1,IF(M234=2,L234+(0.8*J234),IF(M234=3,L234+J234))))))</f>
        <v>2019</v>
      </c>
      <c r="P234" s="2">
        <f t="shared" ref="P234:AI234" si="281">IF($B234="","",IF($O234=P$3,$N234*(1+(O$2*0.03)),IF(P$3=$O234+$J234,$N234*(1+(O$2*0.03)),IF(P$3=$O234+2*$J234,$N234*(1+(O$2*0.03)),IF(P$3=$O234+3*$J234,$N234*(1+(O$2*0.03)),IF(P$3=$O234+4*$J234,$N234*(1+(O$2*0.03)),IF(P$3=$O234+5*$J234,$N234*(1+(O$2*0.03)),"")))))))</f>
        <v>199767.30000000002</v>
      </c>
      <c r="Q234" s="2" t="str">
        <f t="shared" si="281"/>
        <v/>
      </c>
      <c r="R234" s="2" t="str">
        <f t="shared" si="281"/>
        <v/>
      </c>
      <c r="S234" s="2" t="str">
        <f t="shared" si="281"/>
        <v/>
      </c>
      <c r="T234" s="2" t="str">
        <f t="shared" si="281"/>
        <v/>
      </c>
      <c r="U234" s="2" t="str">
        <f t="shared" si="281"/>
        <v/>
      </c>
      <c r="V234" s="2" t="str">
        <f t="shared" si="281"/>
        <v/>
      </c>
      <c r="W234" s="2" t="str">
        <f t="shared" si="281"/>
        <v/>
      </c>
      <c r="X234" s="2" t="str">
        <f t="shared" si="281"/>
        <v/>
      </c>
      <c r="Y234" s="2" t="str">
        <f t="shared" si="281"/>
        <v/>
      </c>
      <c r="Z234" s="2" t="str">
        <f t="shared" si="281"/>
        <v/>
      </c>
      <c r="AA234" s="2" t="str">
        <f t="shared" si="281"/>
        <v/>
      </c>
      <c r="AB234" s="2" t="str">
        <f t="shared" si="281"/>
        <v/>
      </c>
      <c r="AC234" s="2" t="str">
        <f t="shared" si="281"/>
        <v/>
      </c>
      <c r="AD234" s="2" t="str">
        <f t="shared" si="281"/>
        <v/>
      </c>
      <c r="AE234" s="2">
        <f t="shared" si="281"/>
        <v>289662.58500000002</v>
      </c>
      <c r="AF234" s="2" t="str">
        <f t="shared" si="281"/>
        <v/>
      </c>
      <c r="AG234" s="2" t="str">
        <f t="shared" si="281"/>
        <v/>
      </c>
      <c r="AH234" s="2" t="str">
        <f t="shared" si="281"/>
        <v/>
      </c>
      <c r="AI234" s="2" t="str">
        <f t="shared" si="281"/>
        <v/>
      </c>
    </row>
    <row r="235" spans="2:35" ht="15" customHeight="1" x14ac:dyDescent="0.3">
      <c r="B235" t="s">
        <v>96</v>
      </c>
      <c r="C235" t="s">
        <v>257</v>
      </c>
      <c r="D235" t="s">
        <v>7</v>
      </c>
      <c r="E235" s="9" t="s">
        <v>404</v>
      </c>
      <c r="F235" t="s">
        <v>53</v>
      </c>
      <c r="G235" s="9"/>
      <c r="H235" s="3">
        <v>25287</v>
      </c>
      <c r="I235" s="8">
        <f>IF(H235="","",INDEX(Systems!F$4:F$985,MATCH($F235,Systems!D$4:D$985,0),1))</f>
        <v>1.6</v>
      </c>
      <c r="J235" s="9">
        <f>IF(H235="","",INDEX(Systems!E$4:E$985,MATCH($F235,Systems!D$4:D$985,0),1))</f>
        <v>10</v>
      </c>
      <c r="K235" s="9" t="s">
        <v>109</v>
      </c>
      <c r="L235" s="9">
        <v>1990</v>
      </c>
      <c r="M235" s="9">
        <v>3</v>
      </c>
      <c r="N235" s="8">
        <f t="shared" si="279"/>
        <v>40459.200000000004</v>
      </c>
      <c r="O235" s="9">
        <f t="shared" si="280"/>
        <v>2019</v>
      </c>
      <c r="P235" s="2">
        <f t="shared" ref="P235:AI235" si="282">IF($B235="","",IF($O235=P$3,$N235*(1+(O$2*0.03)),IF(P$3=$O235+$J235,$N235*(1+(O$2*0.03)),IF(P$3=$O235+2*$J235,$N235*(1+(O$2*0.03)),IF(P$3=$O235+3*$J235,$N235*(1+(O$2*0.03)),IF(P$3=$O235+4*$J235,$N235*(1+(O$2*0.03)),IF(P$3=$O235+5*$J235,$N235*(1+(O$2*0.03)),"")))))))</f>
        <v>40459.200000000004</v>
      </c>
      <c r="Q235" s="2" t="str">
        <f t="shared" si="282"/>
        <v/>
      </c>
      <c r="R235" s="2" t="str">
        <f t="shared" si="282"/>
        <v/>
      </c>
      <c r="S235" s="2" t="str">
        <f t="shared" si="282"/>
        <v/>
      </c>
      <c r="T235" s="2" t="str">
        <f t="shared" si="282"/>
        <v/>
      </c>
      <c r="U235" s="2" t="str">
        <f t="shared" si="282"/>
        <v/>
      </c>
      <c r="V235" s="2" t="str">
        <f t="shared" si="282"/>
        <v/>
      </c>
      <c r="W235" s="2" t="str">
        <f t="shared" si="282"/>
        <v/>
      </c>
      <c r="X235" s="2" t="str">
        <f t="shared" si="282"/>
        <v/>
      </c>
      <c r="Y235" s="2" t="str">
        <f t="shared" si="282"/>
        <v/>
      </c>
      <c r="Z235" s="2">
        <f t="shared" si="282"/>
        <v>52596.960000000006</v>
      </c>
      <c r="AA235" s="2" t="str">
        <f t="shared" si="282"/>
        <v/>
      </c>
      <c r="AB235" s="2" t="str">
        <f t="shared" si="282"/>
        <v/>
      </c>
      <c r="AC235" s="2" t="str">
        <f t="shared" si="282"/>
        <v/>
      </c>
      <c r="AD235" s="2" t="str">
        <f t="shared" si="282"/>
        <v/>
      </c>
      <c r="AE235" s="2" t="str">
        <f t="shared" si="282"/>
        <v/>
      </c>
      <c r="AF235" s="2" t="str">
        <f t="shared" si="282"/>
        <v/>
      </c>
      <c r="AG235" s="2" t="str">
        <f t="shared" si="282"/>
        <v/>
      </c>
      <c r="AH235" s="2" t="str">
        <f t="shared" si="282"/>
        <v/>
      </c>
      <c r="AI235" s="2" t="str">
        <f t="shared" si="282"/>
        <v/>
      </c>
    </row>
    <row r="236" spans="2:35" ht="15" customHeight="1" x14ac:dyDescent="0.3">
      <c r="B236" t="s">
        <v>96</v>
      </c>
      <c r="C236" t="s">
        <v>257</v>
      </c>
      <c r="D236" t="s">
        <v>7</v>
      </c>
      <c r="E236" s="9" t="s">
        <v>299</v>
      </c>
      <c r="F236" t="s">
        <v>336</v>
      </c>
      <c r="G236" s="9"/>
      <c r="H236" s="3">
        <v>960</v>
      </c>
      <c r="I236" s="8">
        <f>IF(H236="","",INDEX(Systems!F$4:F$985,MATCH($F236,Systems!D$4:D$985,0),1))</f>
        <v>6.5</v>
      </c>
      <c r="J236" s="9">
        <f>IF(H236="","",INDEX(Systems!E$4:E$985,MATCH($F236,Systems!D$4:D$985,0),1))</f>
        <v>20</v>
      </c>
      <c r="K236" s="9" t="s">
        <v>108</v>
      </c>
      <c r="L236" s="9">
        <v>2014</v>
      </c>
      <c r="M236" s="9">
        <v>3</v>
      </c>
      <c r="N236" s="8">
        <f t="shared" si="279"/>
        <v>6240</v>
      </c>
      <c r="O236" s="9">
        <f t="shared" si="280"/>
        <v>2034</v>
      </c>
      <c r="P236" s="2" t="str">
        <f t="shared" ref="P236:AI236" si="283">IF($B236="","",IF($O236=P$3,$N236*(1+(O$2*0.03)),IF(P$3=$O236+$J236,$N236*(1+(O$2*0.03)),IF(P$3=$O236+2*$J236,$N236*(1+(O$2*0.03)),IF(P$3=$O236+3*$J236,$N236*(1+(O$2*0.03)),IF(P$3=$O236+4*$J236,$N236*(1+(O$2*0.03)),IF(P$3=$O236+5*$J236,$N236*(1+(O$2*0.03)),"")))))))</f>
        <v/>
      </c>
      <c r="Q236" s="2" t="str">
        <f t="shared" si="283"/>
        <v/>
      </c>
      <c r="R236" s="2" t="str">
        <f t="shared" si="283"/>
        <v/>
      </c>
      <c r="S236" s="2" t="str">
        <f t="shared" si="283"/>
        <v/>
      </c>
      <c r="T236" s="2" t="str">
        <f t="shared" si="283"/>
        <v/>
      </c>
      <c r="U236" s="2" t="str">
        <f t="shared" si="283"/>
        <v/>
      </c>
      <c r="V236" s="2" t="str">
        <f t="shared" si="283"/>
        <v/>
      </c>
      <c r="W236" s="2" t="str">
        <f t="shared" si="283"/>
        <v/>
      </c>
      <c r="X236" s="2" t="str">
        <f t="shared" si="283"/>
        <v/>
      </c>
      <c r="Y236" s="2" t="str">
        <f t="shared" si="283"/>
        <v/>
      </c>
      <c r="Z236" s="2" t="str">
        <f t="shared" si="283"/>
        <v/>
      </c>
      <c r="AA236" s="2" t="str">
        <f t="shared" si="283"/>
        <v/>
      </c>
      <c r="AB236" s="2" t="str">
        <f t="shared" si="283"/>
        <v/>
      </c>
      <c r="AC236" s="2" t="str">
        <f t="shared" si="283"/>
        <v/>
      </c>
      <c r="AD236" s="2" t="str">
        <f t="shared" si="283"/>
        <v/>
      </c>
      <c r="AE236" s="2">
        <f t="shared" si="283"/>
        <v>9048</v>
      </c>
      <c r="AF236" s="2" t="str">
        <f t="shared" si="283"/>
        <v/>
      </c>
      <c r="AG236" s="2" t="str">
        <f t="shared" si="283"/>
        <v/>
      </c>
      <c r="AH236" s="2" t="str">
        <f t="shared" si="283"/>
        <v/>
      </c>
      <c r="AI236" s="2" t="str">
        <f t="shared" si="283"/>
        <v/>
      </c>
    </row>
    <row r="237" spans="2:35" ht="15" customHeight="1" x14ac:dyDescent="0.3">
      <c r="B237" t="s">
        <v>96</v>
      </c>
      <c r="C237" t="s">
        <v>257</v>
      </c>
      <c r="D237" t="s">
        <v>7</v>
      </c>
      <c r="E237" s="9" t="s">
        <v>300</v>
      </c>
      <c r="F237" t="s">
        <v>336</v>
      </c>
      <c r="G237" s="9"/>
      <c r="H237" s="3">
        <v>960</v>
      </c>
      <c r="I237" s="8">
        <f>IF(H237="","",INDEX(Systems!F$4:F$985,MATCH($F237,Systems!D$4:D$985,0),1))</f>
        <v>6.5</v>
      </c>
      <c r="J237" s="9">
        <f>IF(H237="","",INDEX(Systems!E$4:E$985,MATCH($F237,Systems!D$4:D$985,0),1))</f>
        <v>20</v>
      </c>
      <c r="K237" s="9" t="s">
        <v>108</v>
      </c>
      <c r="L237" s="9">
        <v>2014</v>
      </c>
      <c r="M237" s="9">
        <v>3</v>
      </c>
      <c r="N237" s="8">
        <f t="shared" si="279"/>
        <v>6240</v>
      </c>
      <c r="O237" s="9">
        <f t="shared" si="280"/>
        <v>2034</v>
      </c>
      <c r="P237" s="2" t="str">
        <f t="shared" ref="P237:AI237" si="284">IF($B237="","",IF($O237=P$3,$N237*(1+(O$2*0.03)),IF(P$3=$O237+$J237,$N237*(1+(O$2*0.03)),IF(P$3=$O237+2*$J237,$N237*(1+(O$2*0.03)),IF(P$3=$O237+3*$J237,$N237*(1+(O$2*0.03)),IF(P$3=$O237+4*$J237,$N237*(1+(O$2*0.03)),IF(P$3=$O237+5*$J237,$N237*(1+(O$2*0.03)),"")))))))</f>
        <v/>
      </c>
      <c r="Q237" s="2" t="str">
        <f t="shared" si="284"/>
        <v/>
      </c>
      <c r="R237" s="2" t="str">
        <f t="shared" si="284"/>
        <v/>
      </c>
      <c r="S237" s="2" t="str">
        <f t="shared" si="284"/>
        <v/>
      </c>
      <c r="T237" s="2" t="str">
        <f t="shared" si="284"/>
        <v/>
      </c>
      <c r="U237" s="2" t="str">
        <f t="shared" si="284"/>
        <v/>
      </c>
      <c r="V237" s="2" t="str">
        <f t="shared" si="284"/>
        <v/>
      </c>
      <c r="W237" s="2" t="str">
        <f t="shared" si="284"/>
        <v/>
      </c>
      <c r="X237" s="2" t="str">
        <f t="shared" si="284"/>
        <v/>
      </c>
      <c r="Y237" s="2" t="str">
        <f t="shared" si="284"/>
        <v/>
      </c>
      <c r="Z237" s="2" t="str">
        <f t="shared" si="284"/>
        <v/>
      </c>
      <c r="AA237" s="2" t="str">
        <f t="shared" si="284"/>
        <v/>
      </c>
      <c r="AB237" s="2" t="str">
        <f t="shared" si="284"/>
        <v/>
      </c>
      <c r="AC237" s="2" t="str">
        <f t="shared" si="284"/>
        <v/>
      </c>
      <c r="AD237" s="2" t="str">
        <f t="shared" si="284"/>
        <v/>
      </c>
      <c r="AE237" s="2">
        <f t="shared" si="284"/>
        <v>9048</v>
      </c>
      <c r="AF237" s="2" t="str">
        <f t="shared" si="284"/>
        <v/>
      </c>
      <c r="AG237" s="2" t="str">
        <f t="shared" si="284"/>
        <v/>
      </c>
      <c r="AH237" s="2" t="str">
        <f t="shared" si="284"/>
        <v/>
      </c>
      <c r="AI237" s="2" t="str">
        <f t="shared" si="284"/>
        <v/>
      </c>
    </row>
    <row r="238" spans="2:35" ht="15" customHeight="1" x14ac:dyDescent="0.3">
      <c r="B238" t="s">
        <v>96</v>
      </c>
      <c r="C238" t="s">
        <v>257</v>
      </c>
      <c r="D238" t="s">
        <v>7</v>
      </c>
      <c r="E238" s="9" t="s">
        <v>301</v>
      </c>
      <c r="F238" t="s">
        <v>336</v>
      </c>
      <c r="G238" s="9"/>
      <c r="H238" s="3">
        <v>960</v>
      </c>
      <c r="I238" s="8">
        <f>IF(H238="","",INDEX(Systems!F$4:F$985,MATCH($F238,Systems!D$4:D$985,0),1))</f>
        <v>6.5</v>
      </c>
      <c r="J238" s="9">
        <f>IF(H238="","",INDEX(Systems!E$4:E$985,MATCH($F238,Systems!D$4:D$985,0),1))</f>
        <v>20</v>
      </c>
      <c r="K238" s="9" t="s">
        <v>108</v>
      </c>
      <c r="L238" s="9">
        <v>2014</v>
      </c>
      <c r="M238" s="9">
        <v>3</v>
      </c>
      <c r="N238" s="8">
        <f t="shared" si="279"/>
        <v>6240</v>
      </c>
      <c r="O238" s="9">
        <f t="shared" si="280"/>
        <v>2034</v>
      </c>
      <c r="P238" s="2" t="str">
        <f t="shared" ref="P238:AI238" si="285">IF($B238="","",IF($O238=P$3,$N238*(1+(O$2*0.03)),IF(P$3=$O238+$J238,$N238*(1+(O$2*0.03)),IF(P$3=$O238+2*$J238,$N238*(1+(O$2*0.03)),IF(P$3=$O238+3*$J238,$N238*(1+(O$2*0.03)),IF(P$3=$O238+4*$J238,$N238*(1+(O$2*0.03)),IF(P$3=$O238+5*$J238,$N238*(1+(O$2*0.03)),"")))))))</f>
        <v/>
      </c>
      <c r="Q238" s="2" t="str">
        <f t="shared" si="285"/>
        <v/>
      </c>
      <c r="R238" s="2" t="str">
        <f t="shared" si="285"/>
        <v/>
      </c>
      <c r="S238" s="2" t="str">
        <f t="shared" si="285"/>
        <v/>
      </c>
      <c r="T238" s="2" t="str">
        <f t="shared" si="285"/>
        <v/>
      </c>
      <c r="U238" s="2" t="str">
        <f t="shared" si="285"/>
        <v/>
      </c>
      <c r="V238" s="2" t="str">
        <f t="shared" si="285"/>
        <v/>
      </c>
      <c r="W238" s="2" t="str">
        <f t="shared" si="285"/>
        <v/>
      </c>
      <c r="X238" s="2" t="str">
        <f t="shared" si="285"/>
        <v/>
      </c>
      <c r="Y238" s="2" t="str">
        <f t="shared" si="285"/>
        <v/>
      </c>
      <c r="Z238" s="2" t="str">
        <f t="shared" si="285"/>
        <v/>
      </c>
      <c r="AA238" s="2" t="str">
        <f t="shared" si="285"/>
        <v/>
      </c>
      <c r="AB238" s="2" t="str">
        <f t="shared" si="285"/>
        <v/>
      </c>
      <c r="AC238" s="2" t="str">
        <f t="shared" si="285"/>
        <v/>
      </c>
      <c r="AD238" s="2" t="str">
        <f t="shared" si="285"/>
        <v/>
      </c>
      <c r="AE238" s="2">
        <f t="shared" si="285"/>
        <v>9048</v>
      </c>
      <c r="AF238" s="2" t="str">
        <f t="shared" si="285"/>
        <v/>
      </c>
      <c r="AG238" s="2" t="str">
        <f t="shared" si="285"/>
        <v/>
      </c>
      <c r="AH238" s="2" t="str">
        <f t="shared" si="285"/>
        <v/>
      </c>
      <c r="AI238" s="2" t="str">
        <f t="shared" si="285"/>
        <v/>
      </c>
    </row>
    <row r="239" spans="2:35" ht="15" customHeight="1" x14ac:dyDescent="0.3">
      <c r="B239" t="s">
        <v>96</v>
      </c>
      <c r="C239" t="s">
        <v>257</v>
      </c>
      <c r="D239" t="s">
        <v>7</v>
      </c>
      <c r="E239" s="9" t="s">
        <v>302</v>
      </c>
      <c r="F239" t="s">
        <v>336</v>
      </c>
      <c r="G239" s="9"/>
      <c r="H239" s="3">
        <v>960</v>
      </c>
      <c r="I239" s="8">
        <f>IF(H239="","",INDEX(Systems!F$4:F$985,MATCH($F239,Systems!D$4:D$985,0),1))</f>
        <v>6.5</v>
      </c>
      <c r="J239" s="9">
        <f>IF(H239="","",INDEX(Systems!E$4:E$985,MATCH($F239,Systems!D$4:D$985,0),1))</f>
        <v>20</v>
      </c>
      <c r="K239" s="9" t="s">
        <v>108</v>
      </c>
      <c r="L239" s="9">
        <v>2014</v>
      </c>
      <c r="M239" s="9">
        <v>3</v>
      </c>
      <c r="N239" s="8">
        <f t="shared" si="279"/>
        <v>6240</v>
      </c>
      <c r="O239" s="9">
        <f t="shared" si="280"/>
        <v>2034</v>
      </c>
      <c r="P239" s="2" t="str">
        <f t="shared" ref="P239:AI239" si="286">IF($B239="","",IF($O239=P$3,$N239*(1+(O$2*0.03)),IF(P$3=$O239+$J239,$N239*(1+(O$2*0.03)),IF(P$3=$O239+2*$J239,$N239*(1+(O$2*0.03)),IF(P$3=$O239+3*$J239,$N239*(1+(O$2*0.03)),IF(P$3=$O239+4*$J239,$N239*(1+(O$2*0.03)),IF(P$3=$O239+5*$J239,$N239*(1+(O$2*0.03)),"")))))))</f>
        <v/>
      </c>
      <c r="Q239" s="2" t="str">
        <f t="shared" si="286"/>
        <v/>
      </c>
      <c r="R239" s="2" t="str">
        <f t="shared" si="286"/>
        <v/>
      </c>
      <c r="S239" s="2" t="str">
        <f t="shared" si="286"/>
        <v/>
      </c>
      <c r="T239" s="2" t="str">
        <f t="shared" si="286"/>
        <v/>
      </c>
      <c r="U239" s="2" t="str">
        <f t="shared" si="286"/>
        <v/>
      </c>
      <c r="V239" s="2" t="str">
        <f t="shared" si="286"/>
        <v/>
      </c>
      <c r="W239" s="2" t="str">
        <f t="shared" si="286"/>
        <v/>
      </c>
      <c r="X239" s="2" t="str">
        <f t="shared" si="286"/>
        <v/>
      </c>
      <c r="Y239" s="2" t="str">
        <f t="shared" si="286"/>
        <v/>
      </c>
      <c r="Z239" s="2" t="str">
        <f t="shared" si="286"/>
        <v/>
      </c>
      <c r="AA239" s="2" t="str">
        <f t="shared" si="286"/>
        <v/>
      </c>
      <c r="AB239" s="2" t="str">
        <f t="shared" si="286"/>
        <v/>
      </c>
      <c r="AC239" s="2" t="str">
        <f t="shared" si="286"/>
        <v/>
      </c>
      <c r="AD239" s="2" t="str">
        <f t="shared" si="286"/>
        <v/>
      </c>
      <c r="AE239" s="2">
        <f t="shared" si="286"/>
        <v>9048</v>
      </c>
      <c r="AF239" s="2" t="str">
        <f t="shared" si="286"/>
        <v/>
      </c>
      <c r="AG239" s="2" t="str">
        <f t="shared" si="286"/>
        <v/>
      </c>
      <c r="AH239" s="2" t="str">
        <f t="shared" si="286"/>
        <v/>
      </c>
      <c r="AI239" s="2" t="str">
        <f t="shared" si="286"/>
        <v/>
      </c>
    </row>
    <row r="240" spans="2:35" ht="15" customHeight="1" x14ac:dyDescent="0.3">
      <c r="B240" t="s">
        <v>96</v>
      </c>
      <c r="C240" t="s">
        <v>257</v>
      </c>
      <c r="D240" t="s">
        <v>7</v>
      </c>
      <c r="E240" s="9" t="s">
        <v>303</v>
      </c>
      <c r="F240" t="s">
        <v>336</v>
      </c>
      <c r="G240" s="9"/>
      <c r="H240" s="3">
        <v>960</v>
      </c>
      <c r="I240" s="8">
        <f>IF(H240="","",INDEX(Systems!F$4:F$985,MATCH($F240,Systems!D$4:D$985,0),1))</f>
        <v>6.5</v>
      </c>
      <c r="J240" s="9">
        <f>IF(H240="","",INDEX(Systems!E$4:E$985,MATCH($F240,Systems!D$4:D$985,0),1))</f>
        <v>20</v>
      </c>
      <c r="K240" s="9" t="s">
        <v>108</v>
      </c>
      <c r="L240" s="9">
        <v>2014</v>
      </c>
      <c r="M240" s="9">
        <v>3</v>
      </c>
      <c r="N240" s="8">
        <f t="shared" si="279"/>
        <v>6240</v>
      </c>
      <c r="O240" s="9">
        <f t="shared" si="280"/>
        <v>2034</v>
      </c>
      <c r="P240" s="2" t="str">
        <f t="shared" ref="P240:AI240" si="287">IF($B240="","",IF($O240=P$3,$N240*(1+(O$2*0.03)),IF(P$3=$O240+$J240,$N240*(1+(O$2*0.03)),IF(P$3=$O240+2*$J240,$N240*(1+(O$2*0.03)),IF(P$3=$O240+3*$J240,$N240*(1+(O$2*0.03)),IF(P$3=$O240+4*$J240,$N240*(1+(O$2*0.03)),IF(P$3=$O240+5*$J240,$N240*(1+(O$2*0.03)),"")))))))</f>
        <v/>
      </c>
      <c r="Q240" s="2" t="str">
        <f t="shared" si="287"/>
        <v/>
      </c>
      <c r="R240" s="2" t="str">
        <f t="shared" si="287"/>
        <v/>
      </c>
      <c r="S240" s="2" t="str">
        <f t="shared" si="287"/>
        <v/>
      </c>
      <c r="T240" s="2" t="str">
        <f t="shared" si="287"/>
        <v/>
      </c>
      <c r="U240" s="2" t="str">
        <f t="shared" si="287"/>
        <v/>
      </c>
      <c r="V240" s="2" t="str">
        <f t="shared" si="287"/>
        <v/>
      </c>
      <c r="W240" s="2" t="str">
        <f t="shared" si="287"/>
        <v/>
      </c>
      <c r="X240" s="2" t="str">
        <f t="shared" si="287"/>
        <v/>
      </c>
      <c r="Y240" s="2" t="str">
        <f t="shared" si="287"/>
        <v/>
      </c>
      <c r="Z240" s="2" t="str">
        <f t="shared" si="287"/>
        <v/>
      </c>
      <c r="AA240" s="2" t="str">
        <f t="shared" si="287"/>
        <v/>
      </c>
      <c r="AB240" s="2" t="str">
        <f t="shared" si="287"/>
        <v/>
      </c>
      <c r="AC240" s="2" t="str">
        <f t="shared" si="287"/>
        <v/>
      </c>
      <c r="AD240" s="2" t="str">
        <f t="shared" si="287"/>
        <v/>
      </c>
      <c r="AE240" s="2">
        <f t="shared" si="287"/>
        <v>9048</v>
      </c>
      <c r="AF240" s="2" t="str">
        <f t="shared" si="287"/>
        <v/>
      </c>
      <c r="AG240" s="2" t="str">
        <f t="shared" si="287"/>
        <v/>
      </c>
      <c r="AH240" s="2" t="str">
        <f t="shared" si="287"/>
        <v/>
      </c>
      <c r="AI240" s="2" t="str">
        <f t="shared" si="287"/>
        <v/>
      </c>
    </row>
    <row r="241" spans="2:35" ht="15" customHeight="1" x14ac:dyDescent="0.3">
      <c r="B241" t="s">
        <v>96</v>
      </c>
      <c r="C241" t="s">
        <v>257</v>
      </c>
      <c r="D241" t="s">
        <v>7</v>
      </c>
      <c r="E241" s="9" t="s">
        <v>404</v>
      </c>
      <c r="F241" t="s">
        <v>54</v>
      </c>
      <c r="G241" s="9"/>
      <c r="H241" s="3">
        <v>25287</v>
      </c>
      <c r="I241" s="8">
        <f>IF(H241="","",INDEX(Systems!F$4:F$985,MATCH($F241,Systems!D$4:D$985,0),1))</f>
        <v>1.5</v>
      </c>
      <c r="J241" s="9">
        <f>IF(H241="","",INDEX(Systems!E$4:E$985,MATCH($F241,Systems!D$4:D$985,0),1))</f>
        <v>10</v>
      </c>
      <c r="K241" s="9" t="s">
        <v>109</v>
      </c>
      <c r="L241" s="9">
        <v>1990</v>
      </c>
      <c r="M241" s="9">
        <v>3</v>
      </c>
      <c r="N241" s="8">
        <f t="shared" si="279"/>
        <v>37930.5</v>
      </c>
      <c r="O241" s="9">
        <f t="shared" si="280"/>
        <v>2019</v>
      </c>
      <c r="P241" s="2">
        <f t="shared" ref="P241:AI241" si="288">IF($B241="","",IF($O241=P$3,$N241*(1+(O$2*0.03)),IF(P$3=$O241+$J241,$N241*(1+(O$2*0.03)),IF(P$3=$O241+2*$J241,$N241*(1+(O$2*0.03)),IF(P$3=$O241+3*$J241,$N241*(1+(O$2*0.03)),IF(P$3=$O241+4*$J241,$N241*(1+(O$2*0.03)),IF(P$3=$O241+5*$J241,$N241*(1+(O$2*0.03)),"")))))))</f>
        <v>37930.5</v>
      </c>
      <c r="Q241" s="2" t="str">
        <f t="shared" si="288"/>
        <v/>
      </c>
      <c r="R241" s="2" t="str">
        <f t="shared" si="288"/>
        <v/>
      </c>
      <c r="S241" s="2" t="str">
        <f t="shared" si="288"/>
        <v/>
      </c>
      <c r="T241" s="2" t="str">
        <f t="shared" si="288"/>
        <v/>
      </c>
      <c r="U241" s="2" t="str">
        <f t="shared" si="288"/>
        <v/>
      </c>
      <c r="V241" s="2" t="str">
        <f t="shared" si="288"/>
        <v/>
      </c>
      <c r="W241" s="2" t="str">
        <f t="shared" si="288"/>
        <v/>
      </c>
      <c r="X241" s="2" t="str">
        <f t="shared" si="288"/>
        <v/>
      </c>
      <c r="Y241" s="2" t="str">
        <f t="shared" si="288"/>
        <v/>
      </c>
      <c r="Z241" s="2">
        <f t="shared" si="288"/>
        <v>49309.65</v>
      </c>
      <c r="AA241" s="2" t="str">
        <f t="shared" si="288"/>
        <v/>
      </c>
      <c r="AB241" s="2" t="str">
        <f t="shared" si="288"/>
        <v/>
      </c>
      <c r="AC241" s="2" t="str">
        <f t="shared" si="288"/>
        <v/>
      </c>
      <c r="AD241" s="2" t="str">
        <f t="shared" si="288"/>
        <v/>
      </c>
      <c r="AE241" s="2" t="str">
        <f t="shared" si="288"/>
        <v/>
      </c>
      <c r="AF241" s="2" t="str">
        <f t="shared" si="288"/>
        <v/>
      </c>
      <c r="AG241" s="2" t="str">
        <f t="shared" si="288"/>
        <v/>
      </c>
      <c r="AH241" s="2" t="str">
        <f t="shared" si="288"/>
        <v/>
      </c>
      <c r="AI241" s="2" t="str">
        <f t="shared" si="288"/>
        <v/>
      </c>
    </row>
    <row r="242" spans="2:35" ht="15" customHeight="1" x14ac:dyDescent="0.3">
      <c r="B242" t="s">
        <v>96</v>
      </c>
      <c r="C242" t="s">
        <v>257</v>
      </c>
      <c r="D242" t="s">
        <v>131</v>
      </c>
      <c r="E242" s="9" t="s">
        <v>404</v>
      </c>
      <c r="F242" t="s">
        <v>38</v>
      </c>
      <c r="H242" s="3">
        <v>1</v>
      </c>
      <c r="I242" s="8">
        <f>IF(H242="","",INDEX(Systems!F$4:F$985,MATCH($F242,Systems!D$4:D$985,0),1))</f>
        <v>20000</v>
      </c>
      <c r="J242" s="9">
        <f>IF(H242="","",INDEX(Systems!E$4:E$985,MATCH($F242,Systems!D$4:D$985,0),1))</f>
        <v>15</v>
      </c>
      <c r="K242" s="9" t="s">
        <v>109</v>
      </c>
      <c r="L242" s="9">
        <v>1990</v>
      </c>
      <c r="M242" s="9">
        <v>3</v>
      </c>
      <c r="N242" s="8">
        <f t="shared" si="279"/>
        <v>20000</v>
      </c>
      <c r="O242" s="9">
        <f t="shared" si="280"/>
        <v>2019</v>
      </c>
      <c r="P242" s="2">
        <f t="shared" ref="P242:AI242" si="289">IF($B242="","",IF($O242=P$3,$N242*(1+(O$2*0.03)),IF(P$3=$O242+$J242,$N242*(1+(O$2*0.03)),IF(P$3=$O242+2*$J242,$N242*(1+(O$2*0.03)),IF(P$3=$O242+3*$J242,$N242*(1+(O$2*0.03)),IF(P$3=$O242+4*$J242,$N242*(1+(O$2*0.03)),IF(P$3=$O242+5*$J242,$N242*(1+(O$2*0.03)),"")))))))</f>
        <v>20000</v>
      </c>
      <c r="Q242" s="2" t="str">
        <f t="shared" si="289"/>
        <v/>
      </c>
      <c r="R242" s="2" t="str">
        <f t="shared" si="289"/>
        <v/>
      </c>
      <c r="S242" s="2" t="str">
        <f t="shared" si="289"/>
        <v/>
      </c>
      <c r="T242" s="2" t="str">
        <f t="shared" si="289"/>
        <v/>
      </c>
      <c r="U242" s="2" t="str">
        <f t="shared" si="289"/>
        <v/>
      </c>
      <c r="V242" s="2" t="str">
        <f t="shared" si="289"/>
        <v/>
      </c>
      <c r="W242" s="2" t="str">
        <f t="shared" si="289"/>
        <v/>
      </c>
      <c r="X242" s="2" t="str">
        <f t="shared" si="289"/>
        <v/>
      </c>
      <c r="Y242" s="2" t="str">
        <f t="shared" si="289"/>
        <v/>
      </c>
      <c r="Z242" s="2" t="str">
        <f t="shared" si="289"/>
        <v/>
      </c>
      <c r="AA242" s="2" t="str">
        <f t="shared" si="289"/>
        <v/>
      </c>
      <c r="AB242" s="2" t="str">
        <f t="shared" si="289"/>
        <v/>
      </c>
      <c r="AC242" s="2" t="str">
        <f t="shared" si="289"/>
        <v/>
      </c>
      <c r="AD242" s="2" t="str">
        <f t="shared" si="289"/>
        <v/>
      </c>
      <c r="AE242" s="2">
        <f t="shared" si="289"/>
        <v>29000</v>
      </c>
      <c r="AF242" s="2" t="str">
        <f t="shared" si="289"/>
        <v/>
      </c>
      <c r="AG242" s="2" t="str">
        <f t="shared" si="289"/>
        <v/>
      </c>
      <c r="AH242" s="2" t="str">
        <f t="shared" si="289"/>
        <v/>
      </c>
      <c r="AI242" s="2" t="str">
        <f t="shared" si="289"/>
        <v/>
      </c>
    </row>
    <row r="243" spans="2:35" ht="15" customHeight="1" x14ac:dyDescent="0.3">
      <c r="B243" t="s">
        <v>96</v>
      </c>
      <c r="C243" t="s">
        <v>257</v>
      </c>
      <c r="D243" t="s">
        <v>131</v>
      </c>
      <c r="E243" s="9" t="s">
        <v>404</v>
      </c>
      <c r="F243" t="s">
        <v>146</v>
      </c>
      <c r="G243" s="9"/>
      <c r="H243" s="3">
        <v>1</v>
      </c>
      <c r="I243" s="8">
        <f>IF(H243="","",INDEX(Systems!F$4:F$985,MATCH($F243,Systems!D$4:D$985,0),1))</f>
        <v>40000</v>
      </c>
      <c r="J243" s="9">
        <f>IF(H243="","",INDEX(Systems!E$4:E$985,MATCH($F243,Systems!D$4:D$985,0),1))</f>
        <v>20</v>
      </c>
      <c r="K243" s="9" t="s">
        <v>109</v>
      </c>
      <c r="L243" s="9">
        <v>1990</v>
      </c>
      <c r="M243" s="9">
        <v>3</v>
      </c>
      <c r="N243" s="8">
        <f t="shared" si="279"/>
        <v>40000</v>
      </c>
      <c r="O243" s="9">
        <f t="shared" si="280"/>
        <v>2019</v>
      </c>
      <c r="P243" s="2">
        <f t="shared" ref="P243:AI243" si="290">IF($B243="","",IF($O243=P$3,$N243*(1+(O$2*0.03)),IF(P$3=$O243+$J243,$N243*(1+(O$2*0.03)),IF(P$3=$O243+2*$J243,$N243*(1+(O$2*0.03)),IF(P$3=$O243+3*$J243,$N243*(1+(O$2*0.03)),IF(P$3=$O243+4*$J243,$N243*(1+(O$2*0.03)),IF(P$3=$O243+5*$J243,$N243*(1+(O$2*0.03)),"")))))))</f>
        <v>40000</v>
      </c>
      <c r="Q243" s="2" t="str">
        <f t="shared" si="290"/>
        <v/>
      </c>
      <c r="R243" s="2" t="str">
        <f t="shared" si="290"/>
        <v/>
      </c>
      <c r="S243" s="2" t="str">
        <f t="shared" si="290"/>
        <v/>
      </c>
      <c r="T243" s="2" t="str">
        <f t="shared" si="290"/>
        <v/>
      </c>
      <c r="U243" s="2" t="str">
        <f t="shared" si="290"/>
        <v/>
      </c>
      <c r="V243" s="2" t="str">
        <f t="shared" si="290"/>
        <v/>
      </c>
      <c r="W243" s="2" t="str">
        <f t="shared" si="290"/>
        <v/>
      </c>
      <c r="X243" s="2" t="str">
        <f t="shared" si="290"/>
        <v/>
      </c>
      <c r="Y243" s="2" t="str">
        <f t="shared" si="290"/>
        <v/>
      </c>
      <c r="Z243" s="2" t="str">
        <f t="shared" si="290"/>
        <v/>
      </c>
      <c r="AA243" s="2" t="str">
        <f t="shared" si="290"/>
        <v/>
      </c>
      <c r="AB243" s="2" t="str">
        <f t="shared" si="290"/>
        <v/>
      </c>
      <c r="AC243" s="2" t="str">
        <f t="shared" si="290"/>
        <v/>
      </c>
      <c r="AD243" s="2" t="str">
        <f t="shared" si="290"/>
        <v/>
      </c>
      <c r="AE243" s="2" t="str">
        <f t="shared" si="290"/>
        <v/>
      </c>
      <c r="AF243" s="2" t="str">
        <f t="shared" si="290"/>
        <v/>
      </c>
      <c r="AG243" s="2" t="str">
        <f t="shared" si="290"/>
        <v/>
      </c>
      <c r="AH243" s="2" t="str">
        <f t="shared" si="290"/>
        <v/>
      </c>
      <c r="AI243" s="2" t="str">
        <f t="shared" si="290"/>
        <v/>
      </c>
    </row>
    <row r="244" spans="2:35" ht="15" customHeight="1" x14ac:dyDescent="0.3">
      <c r="B244" t="s">
        <v>96</v>
      </c>
      <c r="C244" t="s">
        <v>257</v>
      </c>
      <c r="D244" t="s">
        <v>5</v>
      </c>
      <c r="E244" s="9" t="s">
        <v>299</v>
      </c>
      <c r="F244" t="s">
        <v>63</v>
      </c>
      <c r="G244" s="9"/>
      <c r="H244" s="3">
        <v>1</v>
      </c>
      <c r="I244" s="8">
        <f>IF(H244="","",INDEX(Systems!F$4:F$985,MATCH($F244,Systems!D$4:D$985,0),1))</f>
        <v>12000</v>
      </c>
      <c r="J244" s="9">
        <f>IF(H244="","",INDEX(Systems!E$4:E$985,MATCH($F244,Systems!D$4:D$985,0),1))</f>
        <v>15</v>
      </c>
      <c r="K244" s="9" t="s">
        <v>108</v>
      </c>
      <c r="L244" s="9">
        <v>2009</v>
      </c>
      <c r="M244" s="9">
        <v>3</v>
      </c>
      <c r="N244" s="8">
        <f t="shared" si="279"/>
        <v>12000</v>
      </c>
      <c r="O244" s="9">
        <f t="shared" si="280"/>
        <v>2024</v>
      </c>
      <c r="P244" s="2" t="str">
        <f t="shared" ref="P244:AI244" si="291">IF($B244="","",IF($O244=P$3,$N244*(1+(O$2*0.03)),IF(P$3=$O244+$J244,$N244*(1+(O$2*0.03)),IF(P$3=$O244+2*$J244,$N244*(1+(O$2*0.03)),IF(P$3=$O244+3*$J244,$N244*(1+(O$2*0.03)),IF(P$3=$O244+4*$J244,$N244*(1+(O$2*0.03)),IF(P$3=$O244+5*$J244,$N244*(1+(O$2*0.03)),"")))))))</f>
        <v/>
      </c>
      <c r="Q244" s="2" t="str">
        <f t="shared" si="291"/>
        <v/>
      </c>
      <c r="R244" s="2" t="str">
        <f t="shared" si="291"/>
        <v/>
      </c>
      <c r="S244" s="2" t="str">
        <f t="shared" si="291"/>
        <v/>
      </c>
      <c r="T244" s="2" t="str">
        <f t="shared" si="291"/>
        <v/>
      </c>
      <c r="U244" s="2">
        <f t="shared" si="291"/>
        <v>13799.999999999998</v>
      </c>
      <c r="V244" s="2" t="str">
        <f t="shared" si="291"/>
        <v/>
      </c>
      <c r="W244" s="2" t="str">
        <f t="shared" si="291"/>
        <v/>
      </c>
      <c r="X244" s="2" t="str">
        <f t="shared" si="291"/>
        <v/>
      </c>
      <c r="Y244" s="2" t="str">
        <f t="shared" si="291"/>
        <v/>
      </c>
      <c r="Z244" s="2" t="str">
        <f t="shared" si="291"/>
        <v/>
      </c>
      <c r="AA244" s="2" t="str">
        <f t="shared" si="291"/>
        <v/>
      </c>
      <c r="AB244" s="2" t="str">
        <f t="shared" si="291"/>
        <v/>
      </c>
      <c r="AC244" s="2" t="str">
        <f t="shared" si="291"/>
        <v/>
      </c>
      <c r="AD244" s="2" t="str">
        <f t="shared" si="291"/>
        <v/>
      </c>
      <c r="AE244" s="2" t="str">
        <f t="shared" si="291"/>
        <v/>
      </c>
      <c r="AF244" s="2" t="str">
        <f t="shared" si="291"/>
        <v/>
      </c>
      <c r="AG244" s="2" t="str">
        <f t="shared" si="291"/>
        <v/>
      </c>
      <c r="AH244" s="2" t="str">
        <f t="shared" si="291"/>
        <v/>
      </c>
      <c r="AI244" s="2" t="str">
        <f t="shared" si="291"/>
        <v/>
      </c>
    </row>
    <row r="245" spans="2:35" ht="15" customHeight="1" x14ac:dyDescent="0.3">
      <c r="B245" t="s">
        <v>96</v>
      </c>
      <c r="C245" t="s">
        <v>257</v>
      </c>
      <c r="D245" t="s">
        <v>5</v>
      </c>
      <c r="E245" s="9" t="s">
        <v>300</v>
      </c>
      <c r="F245" t="s">
        <v>63</v>
      </c>
      <c r="G245" s="9"/>
      <c r="H245" s="3">
        <v>1</v>
      </c>
      <c r="I245" s="8">
        <f>IF(H245="","",INDEX(Systems!F$4:F$985,MATCH($F245,Systems!D$4:D$985,0),1))</f>
        <v>12000</v>
      </c>
      <c r="J245" s="9">
        <f>IF(H245="","",INDEX(Systems!E$4:E$985,MATCH($F245,Systems!D$4:D$985,0),1))</f>
        <v>15</v>
      </c>
      <c r="K245" s="9" t="s">
        <v>108</v>
      </c>
      <c r="L245" s="9">
        <v>2009</v>
      </c>
      <c r="M245" s="9">
        <v>3</v>
      </c>
      <c r="N245" s="8">
        <f t="shared" si="279"/>
        <v>12000</v>
      </c>
      <c r="O245" s="9">
        <f t="shared" si="280"/>
        <v>2024</v>
      </c>
      <c r="P245" s="2" t="str">
        <f t="shared" ref="P245:AI245" si="292">IF($B245="","",IF($O245=P$3,$N245*(1+(O$2*0.03)),IF(P$3=$O245+$J245,$N245*(1+(O$2*0.03)),IF(P$3=$O245+2*$J245,$N245*(1+(O$2*0.03)),IF(P$3=$O245+3*$J245,$N245*(1+(O$2*0.03)),IF(P$3=$O245+4*$J245,$N245*(1+(O$2*0.03)),IF(P$3=$O245+5*$J245,$N245*(1+(O$2*0.03)),"")))))))</f>
        <v/>
      </c>
      <c r="Q245" s="2" t="str">
        <f t="shared" si="292"/>
        <v/>
      </c>
      <c r="R245" s="2" t="str">
        <f t="shared" si="292"/>
        <v/>
      </c>
      <c r="S245" s="2" t="str">
        <f t="shared" si="292"/>
        <v/>
      </c>
      <c r="T245" s="2" t="str">
        <f t="shared" si="292"/>
        <v/>
      </c>
      <c r="U245" s="2">
        <f t="shared" si="292"/>
        <v>13799.999999999998</v>
      </c>
      <c r="V245" s="2" t="str">
        <f t="shared" si="292"/>
        <v/>
      </c>
      <c r="W245" s="2" t="str">
        <f t="shared" si="292"/>
        <v/>
      </c>
      <c r="X245" s="2" t="str">
        <f t="shared" si="292"/>
        <v/>
      </c>
      <c r="Y245" s="2" t="str">
        <f t="shared" si="292"/>
        <v/>
      </c>
      <c r="Z245" s="2" t="str">
        <f t="shared" si="292"/>
        <v/>
      </c>
      <c r="AA245" s="2" t="str">
        <f t="shared" si="292"/>
        <v/>
      </c>
      <c r="AB245" s="2" t="str">
        <f t="shared" si="292"/>
        <v/>
      </c>
      <c r="AC245" s="2" t="str">
        <f t="shared" si="292"/>
        <v/>
      </c>
      <c r="AD245" s="2" t="str">
        <f t="shared" si="292"/>
        <v/>
      </c>
      <c r="AE245" s="2" t="str">
        <f t="shared" si="292"/>
        <v/>
      </c>
      <c r="AF245" s="2" t="str">
        <f t="shared" si="292"/>
        <v/>
      </c>
      <c r="AG245" s="2" t="str">
        <f t="shared" si="292"/>
        <v/>
      </c>
      <c r="AH245" s="2" t="str">
        <f t="shared" si="292"/>
        <v/>
      </c>
      <c r="AI245" s="2" t="str">
        <f t="shared" si="292"/>
        <v/>
      </c>
    </row>
    <row r="246" spans="2:35" ht="15" customHeight="1" x14ac:dyDescent="0.3">
      <c r="B246" t="s">
        <v>96</v>
      </c>
      <c r="C246" t="s">
        <v>257</v>
      </c>
      <c r="D246" t="s">
        <v>5</v>
      </c>
      <c r="E246" s="9" t="s">
        <v>301</v>
      </c>
      <c r="F246" t="s">
        <v>63</v>
      </c>
      <c r="G246" s="9"/>
      <c r="H246" s="3">
        <v>1</v>
      </c>
      <c r="I246" s="8">
        <f>IF(H246="","",INDEX(Systems!F$4:F$985,MATCH($F246,Systems!D$4:D$985,0),1))</f>
        <v>12000</v>
      </c>
      <c r="J246" s="9">
        <f>IF(H246="","",INDEX(Systems!E$4:E$985,MATCH($F246,Systems!D$4:D$985,0),1))</f>
        <v>15</v>
      </c>
      <c r="K246" s="9" t="s">
        <v>108</v>
      </c>
      <c r="L246" s="9">
        <v>2009</v>
      </c>
      <c r="M246" s="9">
        <v>3</v>
      </c>
      <c r="N246" s="8">
        <f t="shared" si="279"/>
        <v>12000</v>
      </c>
      <c r="O246" s="9">
        <f t="shared" si="280"/>
        <v>2024</v>
      </c>
      <c r="P246" s="2" t="str">
        <f t="shared" ref="P246:AI246" si="293">IF($B246="","",IF($O246=P$3,$N246*(1+(O$2*0.03)),IF(P$3=$O246+$J246,$N246*(1+(O$2*0.03)),IF(P$3=$O246+2*$J246,$N246*(1+(O$2*0.03)),IF(P$3=$O246+3*$J246,$N246*(1+(O$2*0.03)),IF(P$3=$O246+4*$J246,$N246*(1+(O$2*0.03)),IF(P$3=$O246+5*$J246,$N246*(1+(O$2*0.03)),"")))))))</f>
        <v/>
      </c>
      <c r="Q246" s="2" t="str">
        <f t="shared" si="293"/>
        <v/>
      </c>
      <c r="R246" s="2" t="str">
        <f t="shared" si="293"/>
        <v/>
      </c>
      <c r="S246" s="2" t="str">
        <f t="shared" si="293"/>
        <v/>
      </c>
      <c r="T246" s="2" t="str">
        <f t="shared" si="293"/>
        <v/>
      </c>
      <c r="U246" s="2">
        <f t="shared" si="293"/>
        <v>13799.999999999998</v>
      </c>
      <c r="V246" s="2" t="str">
        <f t="shared" si="293"/>
        <v/>
      </c>
      <c r="W246" s="2" t="str">
        <f t="shared" si="293"/>
        <v/>
      </c>
      <c r="X246" s="2" t="str">
        <f t="shared" si="293"/>
        <v/>
      </c>
      <c r="Y246" s="2" t="str">
        <f t="shared" si="293"/>
        <v/>
      </c>
      <c r="Z246" s="2" t="str">
        <f t="shared" si="293"/>
        <v/>
      </c>
      <c r="AA246" s="2" t="str">
        <f t="shared" si="293"/>
        <v/>
      </c>
      <c r="AB246" s="2" t="str">
        <f t="shared" si="293"/>
        <v/>
      </c>
      <c r="AC246" s="2" t="str">
        <f t="shared" si="293"/>
        <v/>
      </c>
      <c r="AD246" s="2" t="str">
        <f t="shared" si="293"/>
        <v/>
      </c>
      <c r="AE246" s="2" t="str">
        <f t="shared" si="293"/>
        <v/>
      </c>
      <c r="AF246" s="2" t="str">
        <f t="shared" si="293"/>
        <v/>
      </c>
      <c r="AG246" s="2" t="str">
        <f t="shared" si="293"/>
        <v/>
      </c>
      <c r="AH246" s="2" t="str">
        <f t="shared" si="293"/>
        <v/>
      </c>
      <c r="AI246" s="2" t="str">
        <f t="shared" si="293"/>
        <v/>
      </c>
    </row>
    <row r="247" spans="2:35" ht="15" customHeight="1" x14ac:dyDescent="0.3">
      <c r="B247" t="s">
        <v>96</v>
      </c>
      <c r="C247" t="s">
        <v>257</v>
      </c>
      <c r="D247" t="s">
        <v>5</v>
      </c>
      <c r="E247" s="9" t="s">
        <v>302</v>
      </c>
      <c r="F247" t="s">
        <v>63</v>
      </c>
      <c r="G247" s="9"/>
      <c r="H247" s="3">
        <v>1</v>
      </c>
      <c r="I247" s="8">
        <f>IF(H247="","",INDEX(Systems!F$4:F$985,MATCH($F247,Systems!D$4:D$985,0),1))</f>
        <v>12000</v>
      </c>
      <c r="J247" s="9">
        <f>IF(H247="","",INDEX(Systems!E$4:E$985,MATCH($F247,Systems!D$4:D$985,0),1))</f>
        <v>15</v>
      </c>
      <c r="K247" s="9" t="s">
        <v>108</v>
      </c>
      <c r="L247" s="9">
        <v>2006</v>
      </c>
      <c r="M247" s="9">
        <v>3</v>
      </c>
      <c r="N247" s="8">
        <f t="shared" si="279"/>
        <v>12000</v>
      </c>
      <c r="O247" s="9">
        <f t="shared" si="280"/>
        <v>2021</v>
      </c>
      <c r="P247" s="2" t="str">
        <f t="shared" ref="P247:AI247" si="294">IF($B247="","",IF($O247=P$3,$N247*(1+(O$2*0.03)),IF(P$3=$O247+$J247,$N247*(1+(O$2*0.03)),IF(P$3=$O247+2*$J247,$N247*(1+(O$2*0.03)),IF(P$3=$O247+3*$J247,$N247*(1+(O$2*0.03)),IF(P$3=$O247+4*$J247,$N247*(1+(O$2*0.03)),IF(P$3=$O247+5*$J247,$N247*(1+(O$2*0.03)),"")))))))</f>
        <v/>
      </c>
      <c r="Q247" s="2" t="str">
        <f t="shared" si="294"/>
        <v/>
      </c>
      <c r="R247" s="2">
        <f t="shared" si="294"/>
        <v>12720</v>
      </c>
      <c r="S247" s="2" t="str">
        <f t="shared" si="294"/>
        <v/>
      </c>
      <c r="T247" s="2" t="str">
        <f t="shared" si="294"/>
        <v/>
      </c>
      <c r="U247" s="2" t="str">
        <f t="shared" si="294"/>
        <v/>
      </c>
      <c r="V247" s="2" t="str">
        <f t="shared" si="294"/>
        <v/>
      </c>
      <c r="W247" s="2" t="str">
        <f t="shared" si="294"/>
        <v/>
      </c>
      <c r="X247" s="2" t="str">
        <f t="shared" si="294"/>
        <v/>
      </c>
      <c r="Y247" s="2" t="str">
        <f t="shared" si="294"/>
        <v/>
      </c>
      <c r="Z247" s="2" t="str">
        <f t="shared" si="294"/>
        <v/>
      </c>
      <c r="AA247" s="2" t="str">
        <f t="shared" si="294"/>
        <v/>
      </c>
      <c r="AB247" s="2" t="str">
        <f t="shared" si="294"/>
        <v/>
      </c>
      <c r="AC247" s="2" t="str">
        <f t="shared" si="294"/>
        <v/>
      </c>
      <c r="AD247" s="2" t="str">
        <f t="shared" si="294"/>
        <v/>
      </c>
      <c r="AE247" s="2" t="str">
        <f t="shared" si="294"/>
        <v/>
      </c>
      <c r="AF247" s="2" t="str">
        <f t="shared" si="294"/>
        <v/>
      </c>
      <c r="AG247" s="2">
        <f t="shared" si="294"/>
        <v>18120</v>
      </c>
      <c r="AH247" s="2" t="str">
        <f t="shared" si="294"/>
        <v/>
      </c>
      <c r="AI247" s="2" t="str">
        <f t="shared" si="294"/>
        <v/>
      </c>
    </row>
    <row r="248" spans="2:35" ht="15" customHeight="1" x14ac:dyDescent="0.3">
      <c r="B248" t="s">
        <v>96</v>
      </c>
      <c r="C248" t="s">
        <v>257</v>
      </c>
      <c r="D248" t="s">
        <v>5</v>
      </c>
      <c r="E248" s="9" t="s">
        <v>303</v>
      </c>
      <c r="F248" t="s">
        <v>63</v>
      </c>
      <c r="H248" s="3">
        <v>1</v>
      </c>
      <c r="I248" s="8">
        <f>IF(H248="","",INDEX(Systems!F$4:F$985,MATCH($F248,Systems!D$4:D$985,0),1))</f>
        <v>12000</v>
      </c>
      <c r="J248" s="9">
        <f>IF(H248="","",INDEX(Systems!E$4:E$985,MATCH($F248,Systems!D$4:D$985,0),1))</f>
        <v>15</v>
      </c>
      <c r="K248" s="9" t="s">
        <v>108</v>
      </c>
      <c r="L248" s="9">
        <v>2006</v>
      </c>
      <c r="M248" s="9">
        <v>3</v>
      </c>
      <c r="N248" s="8">
        <f t="shared" si="279"/>
        <v>12000</v>
      </c>
      <c r="O248" s="9">
        <f t="shared" si="280"/>
        <v>2021</v>
      </c>
      <c r="P248" s="2" t="str">
        <f t="shared" ref="P248:AI248" si="295">IF($B248="","",IF($O248=P$3,$N248*(1+(O$2*0.03)),IF(P$3=$O248+$J248,$N248*(1+(O$2*0.03)),IF(P$3=$O248+2*$J248,$N248*(1+(O$2*0.03)),IF(P$3=$O248+3*$J248,$N248*(1+(O$2*0.03)),IF(P$3=$O248+4*$J248,$N248*(1+(O$2*0.03)),IF(P$3=$O248+5*$J248,$N248*(1+(O$2*0.03)),"")))))))</f>
        <v/>
      </c>
      <c r="Q248" s="2" t="str">
        <f t="shared" si="295"/>
        <v/>
      </c>
      <c r="R248" s="2">
        <f t="shared" si="295"/>
        <v>12720</v>
      </c>
      <c r="S248" s="2" t="str">
        <f t="shared" si="295"/>
        <v/>
      </c>
      <c r="T248" s="2" t="str">
        <f t="shared" si="295"/>
        <v/>
      </c>
      <c r="U248" s="2" t="str">
        <f t="shared" si="295"/>
        <v/>
      </c>
      <c r="V248" s="2" t="str">
        <f t="shared" si="295"/>
        <v/>
      </c>
      <c r="W248" s="2" t="str">
        <f t="shared" si="295"/>
        <v/>
      </c>
      <c r="X248" s="2" t="str">
        <f t="shared" si="295"/>
        <v/>
      </c>
      <c r="Y248" s="2" t="str">
        <f t="shared" si="295"/>
        <v/>
      </c>
      <c r="Z248" s="2" t="str">
        <f t="shared" si="295"/>
        <v/>
      </c>
      <c r="AA248" s="2" t="str">
        <f t="shared" si="295"/>
        <v/>
      </c>
      <c r="AB248" s="2" t="str">
        <f t="shared" si="295"/>
        <v/>
      </c>
      <c r="AC248" s="2" t="str">
        <f t="shared" si="295"/>
        <v/>
      </c>
      <c r="AD248" s="2" t="str">
        <f t="shared" si="295"/>
        <v/>
      </c>
      <c r="AE248" s="2" t="str">
        <f t="shared" si="295"/>
        <v/>
      </c>
      <c r="AF248" s="2" t="str">
        <f t="shared" si="295"/>
        <v/>
      </c>
      <c r="AG248" s="2">
        <f t="shared" si="295"/>
        <v>18120</v>
      </c>
      <c r="AH248" s="2" t="str">
        <f t="shared" si="295"/>
        <v/>
      </c>
      <c r="AI248" s="2" t="str">
        <f t="shared" si="295"/>
        <v/>
      </c>
    </row>
    <row r="249" spans="2:35" ht="15" customHeight="1" x14ac:dyDescent="0.3">
      <c r="B249" t="s">
        <v>96</v>
      </c>
      <c r="C249" t="s">
        <v>257</v>
      </c>
      <c r="D249" t="s">
        <v>9</v>
      </c>
      <c r="E249" s="9" t="s">
        <v>299</v>
      </c>
      <c r="F249" t="s">
        <v>229</v>
      </c>
      <c r="G249" s="9"/>
      <c r="H249" s="3">
        <v>1</v>
      </c>
      <c r="I249" s="8">
        <f>IF(H249="","",INDEX(Systems!F$4:F$985,MATCH($F249,Systems!D$4:D$985,0),1))</f>
        <v>8500</v>
      </c>
      <c r="J249" s="9">
        <f>IF(H249="","",INDEX(Systems!E$4:E$985,MATCH($F249,Systems!D$4:D$985,0),1))</f>
        <v>30</v>
      </c>
      <c r="K249" s="9" t="s">
        <v>108</v>
      </c>
      <c r="L249" s="9">
        <v>1992</v>
      </c>
      <c r="M249" s="9">
        <v>3</v>
      </c>
      <c r="N249" s="8">
        <f t="shared" si="279"/>
        <v>8500</v>
      </c>
      <c r="O249" s="9">
        <f t="shared" si="280"/>
        <v>2022</v>
      </c>
      <c r="P249" s="2" t="str">
        <f t="shared" ref="P249:AI249" si="296">IF($B249="","",IF($O249=P$3,$N249*(1+(O$2*0.03)),IF(P$3=$O249+$J249,$N249*(1+(O$2*0.03)),IF(P$3=$O249+2*$J249,$N249*(1+(O$2*0.03)),IF(P$3=$O249+3*$J249,$N249*(1+(O$2*0.03)),IF(P$3=$O249+4*$J249,$N249*(1+(O$2*0.03)),IF(P$3=$O249+5*$J249,$N249*(1+(O$2*0.03)),"")))))))</f>
        <v/>
      </c>
      <c r="Q249" s="2" t="str">
        <f t="shared" si="296"/>
        <v/>
      </c>
      <c r="R249" s="2" t="str">
        <f t="shared" si="296"/>
        <v/>
      </c>
      <c r="S249" s="2">
        <f t="shared" si="296"/>
        <v>9265</v>
      </c>
      <c r="T249" s="2" t="str">
        <f t="shared" si="296"/>
        <v/>
      </c>
      <c r="U249" s="2" t="str">
        <f t="shared" si="296"/>
        <v/>
      </c>
      <c r="V249" s="2" t="str">
        <f t="shared" si="296"/>
        <v/>
      </c>
      <c r="W249" s="2" t="str">
        <f t="shared" si="296"/>
        <v/>
      </c>
      <c r="X249" s="2" t="str">
        <f t="shared" si="296"/>
        <v/>
      </c>
      <c r="Y249" s="2" t="str">
        <f t="shared" si="296"/>
        <v/>
      </c>
      <c r="Z249" s="2" t="str">
        <f t="shared" si="296"/>
        <v/>
      </c>
      <c r="AA249" s="2" t="str">
        <f t="shared" si="296"/>
        <v/>
      </c>
      <c r="AB249" s="2" t="str">
        <f t="shared" si="296"/>
        <v/>
      </c>
      <c r="AC249" s="2" t="str">
        <f t="shared" si="296"/>
        <v/>
      </c>
      <c r="AD249" s="2" t="str">
        <f t="shared" si="296"/>
        <v/>
      </c>
      <c r="AE249" s="2" t="str">
        <f t="shared" si="296"/>
        <v/>
      </c>
      <c r="AF249" s="2" t="str">
        <f t="shared" si="296"/>
        <v/>
      </c>
      <c r="AG249" s="2" t="str">
        <f t="shared" si="296"/>
        <v/>
      </c>
      <c r="AH249" s="2" t="str">
        <f t="shared" si="296"/>
        <v/>
      </c>
      <c r="AI249" s="2" t="str">
        <f t="shared" si="296"/>
        <v/>
      </c>
    </row>
    <row r="250" spans="2:35" ht="15" customHeight="1" x14ac:dyDescent="0.3">
      <c r="B250" t="s">
        <v>96</v>
      </c>
      <c r="C250" t="s">
        <v>257</v>
      </c>
      <c r="D250" t="s">
        <v>9</v>
      </c>
      <c r="E250" s="9" t="s">
        <v>300</v>
      </c>
      <c r="F250" t="s">
        <v>229</v>
      </c>
      <c r="G250" s="9"/>
      <c r="H250" s="3">
        <v>1</v>
      </c>
      <c r="I250" s="8">
        <f>IF(H250="","",INDEX(Systems!F$4:F$985,MATCH($F250,Systems!D$4:D$985,0),1))</f>
        <v>8500</v>
      </c>
      <c r="J250" s="9">
        <f>IF(H250="","",INDEX(Systems!E$4:E$985,MATCH($F250,Systems!D$4:D$985,0),1))</f>
        <v>30</v>
      </c>
      <c r="K250" s="9" t="s">
        <v>108</v>
      </c>
      <c r="L250" s="9">
        <v>1992</v>
      </c>
      <c r="M250" s="9">
        <v>3</v>
      </c>
      <c r="N250" s="8">
        <f t="shared" si="279"/>
        <v>8500</v>
      </c>
      <c r="O250" s="9">
        <f t="shared" si="280"/>
        <v>2022</v>
      </c>
      <c r="P250" s="2" t="str">
        <f t="shared" ref="P250:AI250" si="297">IF($B250="","",IF($O250=P$3,$N250*(1+(O$2*0.03)),IF(P$3=$O250+$J250,$N250*(1+(O$2*0.03)),IF(P$3=$O250+2*$J250,$N250*(1+(O$2*0.03)),IF(P$3=$O250+3*$J250,$N250*(1+(O$2*0.03)),IF(P$3=$O250+4*$J250,$N250*(1+(O$2*0.03)),IF(P$3=$O250+5*$J250,$N250*(1+(O$2*0.03)),"")))))))</f>
        <v/>
      </c>
      <c r="Q250" s="2" t="str">
        <f t="shared" si="297"/>
        <v/>
      </c>
      <c r="R250" s="2" t="str">
        <f t="shared" si="297"/>
        <v/>
      </c>
      <c r="S250" s="2">
        <f t="shared" si="297"/>
        <v>9265</v>
      </c>
      <c r="T250" s="2" t="str">
        <f t="shared" si="297"/>
        <v/>
      </c>
      <c r="U250" s="2" t="str">
        <f t="shared" si="297"/>
        <v/>
      </c>
      <c r="V250" s="2" t="str">
        <f t="shared" si="297"/>
        <v/>
      </c>
      <c r="W250" s="2" t="str">
        <f t="shared" si="297"/>
        <v/>
      </c>
      <c r="X250" s="2" t="str">
        <f t="shared" si="297"/>
        <v/>
      </c>
      <c r="Y250" s="2" t="str">
        <f t="shared" si="297"/>
        <v/>
      </c>
      <c r="Z250" s="2" t="str">
        <f t="shared" si="297"/>
        <v/>
      </c>
      <c r="AA250" s="2" t="str">
        <f t="shared" si="297"/>
        <v/>
      </c>
      <c r="AB250" s="2" t="str">
        <f t="shared" si="297"/>
        <v/>
      </c>
      <c r="AC250" s="2" t="str">
        <f t="shared" si="297"/>
        <v/>
      </c>
      <c r="AD250" s="2" t="str">
        <f t="shared" si="297"/>
        <v/>
      </c>
      <c r="AE250" s="2" t="str">
        <f t="shared" si="297"/>
        <v/>
      </c>
      <c r="AF250" s="2" t="str">
        <f t="shared" si="297"/>
        <v/>
      </c>
      <c r="AG250" s="2" t="str">
        <f t="shared" si="297"/>
        <v/>
      </c>
      <c r="AH250" s="2" t="str">
        <f t="shared" si="297"/>
        <v/>
      </c>
      <c r="AI250" s="2" t="str">
        <f t="shared" si="297"/>
        <v/>
      </c>
    </row>
    <row r="251" spans="2:35" ht="15" customHeight="1" x14ac:dyDescent="0.3">
      <c r="B251" t="s">
        <v>96</v>
      </c>
      <c r="C251" t="s">
        <v>257</v>
      </c>
      <c r="D251" t="s">
        <v>9</v>
      </c>
      <c r="E251" s="9" t="s">
        <v>301</v>
      </c>
      <c r="F251" t="s">
        <v>229</v>
      </c>
      <c r="G251" s="9"/>
      <c r="H251" s="3">
        <v>1</v>
      </c>
      <c r="I251" s="8">
        <f>IF(H251="","",INDEX(Systems!F$4:F$985,MATCH($F251,Systems!D$4:D$985,0),1))</f>
        <v>8500</v>
      </c>
      <c r="J251" s="9">
        <f>IF(H251="","",INDEX(Systems!E$4:E$985,MATCH($F251,Systems!D$4:D$985,0),1))</f>
        <v>30</v>
      </c>
      <c r="K251" s="9" t="s">
        <v>108</v>
      </c>
      <c r="L251" s="9">
        <v>1992</v>
      </c>
      <c r="M251" s="9">
        <v>3</v>
      </c>
      <c r="N251" s="8">
        <f t="shared" si="279"/>
        <v>8500</v>
      </c>
      <c r="O251" s="9">
        <f t="shared" si="280"/>
        <v>2022</v>
      </c>
      <c r="P251" s="2" t="str">
        <f t="shared" ref="P251:AI251" si="298">IF($B251="","",IF($O251=P$3,$N251*(1+(O$2*0.03)),IF(P$3=$O251+$J251,$N251*(1+(O$2*0.03)),IF(P$3=$O251+2*$J251,$N251*(1+(O$2*0.03)),IF(P$3=$O251+3*$J251,$N251*(1+(O$2*0.03)),IF(P$3=$O251+4*$J251,$N251*(1+(O$2*0.03)),IF(P$3=$O251+5*$J251,$N251*(1+(O$2*0.03)),"")))))))</f>
        <v/>
      </c>
      <c r="Q251" s="2" t="str">
        <f t="shared" si="298"/>
        <v/>
      </c>
      <c r="R251" s="2" t="str">
        <f t="shared" si="298"/>
        <v/>
      </c>
      <c r="S251" s="2">
        <f t="shared" si="298"/>
        <v>9265</v>
      </c>
      <c r="T251" s="2" t="str">
        <f t="shared" si="298"/>
        <v/>
      </c>
      <c r="U251" s="2" t="str">
        <f t="shared" si="298"/>
        <v/>
      </c>
      <c r="V251" s="2" t="str">
        <f t="shared" si="298"/>
        <v/>
      </c>
      <c r="W251" s="2" t="str">
        <f t="shared" si="298"/>
        <v/>
      </c>
      <c r="X251" s="2" t="str">
        <f t="shared" si="298"/>
        <v/>
      </c>
      <c r="Y251" s="2" t="str">
        <f t="shared" si="298"/>
        <v/>
      </c>
      <c r="Z251" s="2" t="str">
        <f t="shared" si="298"/>
        <v/>
      </c>
      <c r="AA251" s="2" t="str">
        <f t="shared" si="298"/>
        <v/>
      </c>
      <c r="AB251" s="2" t="str">
        <f t="shared" si="298"/>
        <v/>
      </c>
      <c r="AC251" s="2" t="str">
        <f t="shared" si="298"/>
        <v/>
      </c>
      <c r="AD251" s="2" t="str">
        <f t="shared" si="298"/>
        <v/>
      </c>
      <c r="AE251" s="2" t="str">
        <f t="shared" si="298"/>
        <v/>
      </c>
      <c r="AF251" s="2" t="str">
        <f t="shared" si="298"/>
        <v/>
      </c>
      <c r="AG251" s="2" t="str">
        <f t="shared" si="298"/>
        <v/>
      </c>
      <c r="AH251" s="2" t="str">
        <f t="shared" si="298"/>
        <v/>
      </c>
      <c r="AI251" s="2" t="str">
        <f t="shared" si="298"/>
        <v/>
      </c>
    </row>
    <row r="252" spans="2:35" ht="15" customHeight="1" x14ac:dyDescent="0.3">
      <c r="B252" t="s">
        <v>96</v>
      </c>
      <c r="C252" t="s">
        <v>257</v>
      </c>
      <c r="D252" t="s">
        <v>9</v>
      </c>
      <c r="E252" s="9" t="s">
        <v>302</v>
      </c>
      <c r="F252" t="s">
        <v>229</v>
      </c>
      <c r="G252" s="9"/>
      <c r="H252" s="3">
        <v>1</v>
      </c>
      <c r="I252" s="8">
        <f>IF(H252="","",INDEX(Systems!F$4:F$985,MATCH($F252,Systems!D$4:D$985,0),1))</f>
        <v>8500</v>
      </c>
      <c r="J252" s="9">
        <f>IF(H252="","",INDEX(Systems!E$4:E$985,MATCH($F252,Systems!D$4:D$985,0),1))</f>
        <v>30</v>
      </c>
      <c r="K252" s="9" t="s">
        <v>108</v>
      </c>
      <c r="L252" s="9">
        <v>2006</v>
      </c>
      <c r="M252" s="9">
        <v>3</v>
      </c>
      <c r="N252" s="8">
        <f t="shared" si="279"/>
        <v>8500</v>
      </c>
      <c r="O252" s="9">
        <f t="shared" si="280"/>
        <v>2036</v>
      </c>
      <c r="P252" s="2" t="str">
        <f t="shared" ref="P252:AI252" si="299">IF($B252="","",IF($O252=P$3,$N252*(1+(O$2*0.03)),IF(P$3=$O252+$J252,$N252*(1+(O$2*0.03)),IF(P$3=$O252+2*$J252,$N252*(1+(O$2*0.03)),IF(P$3=$O252+3*$J252,$N252*(1+(O$2*0.03)),IF(P$3=$O252+4*$J252,$N252*(1+(O$2*0.03)),IF(P$3=$O252+5*$J252,$N252*(1+(O$2*0.03)),"")))))))</f>
        <v/>
      </c>
      <c r="Q252" s="2" t="str">
        <f t="shared" si="299"/>
        <v/>
      </c>
      <c r="R252" s="2" t="str">
        <f t="shared" si="299"/>
        <v/>
      </c>
      <c r="S252" s="2" t="str">
        <f t="shared" si="299"/>
        <v/>
      </c>
      <c r="T252" s="2" t="str">
        <f t="shared" si="299"/>
        <v/>
      </c>
      <c r="U252" s="2" t="str">
        <f t="shared" si="299"/>
        <v/>
      </c>
      <c r="V252" s="2" t="str">
        <f t="shared" si="299"/>
        <v/>
      </c>
      <c r="W252" s="2" t="str">
        <f t="shared" si="299"/>
        <v/>
      </c>
      <c r="X252" s="2" t="str">
        <f t="shared" si="299"/>
        <v/>
      </c>
      <c r="Y252" s="2" t="str">
        <f t="shared" si="299"/>
        <v/>
      </c>
      <c r="Z252" s="2" t="str">
        <f t="shared" si="299"/>
        <v/>
      </c>
      <c r="AA252" s="2" t="str">
        <f t="shared" si="299"/>
        <v/>
      </c>
      <c r="AB252" s="2" t="str">
        <f t="shared" si="299"/>
        <v/>
      </c>
      <c r="AC252" s="2" t="str">
        <f t="shared" si="299"/>
        <v/>
      </c>
      <c r="AD252" s="2" t="str">
        <f t="shared" si="299"/>
        <v/>
      </c>
      <c r="AE252" s="2" t="str">
        <f t="shared" si="299"/>
        <v/>
      </c>
      <c r="AF252" s="2" t="str">
        <f t="shared" si="299"/>
        <v/>
      </c>
      <c r="AG252" s="2">
        <f t="shared" si="299"/>
        <v>12835</v>
      </c>
      <c r="AH252" s="2" t="str">
        <f t="shared" si="299"/>
        <v/>
      </c>
      <c r="AI252" s="2" t="str">
        <f t="shared" si="299"/>
        <v/>
      </c>
    </row>
    <row r="253" spans="2:35" ht="15" customHeight="1" x14ac:dyDescent="0.3">
      <c r="B253" t="s">
        <v>96</v>
      </c>
      <c r="C253" t="s">
        <v>257</v>
      </c>
      <c r="D253" t="s">
        <v>9</v>
      </c>
      <c r="E253" s="9" t="s">
        <v>303</v>
      </c>
      <c r="F253" t="s">
        <v>229</v>
      </c>
      <c r="G253" s="9"/>
      <c r="H253" s="3">
        <v>1</v>
      </c>
      <c r="I253" s="8">
        <f>IF(H253="","",INDEX(Systems!F$4:F$985,MATCH($F253,Systems!D$4:D$985,0),1))</f>
        <v>8500</v>
      </c>
      <c r="J253" s="9">
        <f>IF(H253="","",INDEX(Systems!E$4:E$985,MATCH($F253,Systems!D$4:D$985,0),1))</f>
        <v>30</v>
      </c>
      <c r="K253" s="9" t="s">
        <v>108</v>
      </c>
      <c r="L253" s="9">
        <v>2006</v>
      </c>
      <c r="M253" s="9">
        <v>3</v>
      </c>
      <c r="N253" s="8">
        <f t="shared" si="279"/>
        <v>8500</v>
      </c>
      <c r="O253" s="9">
        <f t="shared" si="280"/>
        <v>2036</v>
      </c>
      <c r="P253" s="2" t="str">
        <f t="shared" ref="P253:AI253" si="300">IF($B253="","",IF($O253=P$3,$N253*(1+(O$2*0.03)),IF(P$3=$O253+$J253,$N253*(1+(O$2*0.03)),IF(P$3=$O253+2*$J253,$N253*(1+(O$2*0.03)),IF(P$3=$O253+3*$J253,$N253*(1+(O$2*0.03)),IF(P$3=$O253+4*$J253,$N253*(1+(O$2*0.03)),IF(P$3=$O253+5*$J253,$N253*(1+(O$2*0.03)),"")))))))</f>
        <v/>
      </c>
      <c r="Q253" s="2" t="str">
        <f t="shared" si="300"/>
        <v/>
      </c>
      <c r="R253" s="2" t="str">
        <f t="shared" si="300"/>
        <v/>
      </c>
      <c r="S253" s="2" t="str">
        <f t="shared" si="300"/>
        <v/>
      </c>
      <c r="T253" s="2" t="str">
        <f t="shared" si="300"/>
        <v/>
      </c>
      <c r="U253" s="2" t="str">
        <f t="shared" si="300"/>
        <v/>
      </c>
      <c r="V253" s="2" t="str">
        <f t="shared" si="300"/>
        <v/>
      </c>
      <c r="W253" s="2" t="str">
        <f t="shared" si="300"/>
        <v/>
      </c>
      <c r="X253" s="2" t="str">
        <f t="shared" si="300"/>
        <v/>
      </c>
      <c r="Y253" s="2" t="str">
        <f t="shared" si="300"/>
        <v/>
      </c>
      <c r="Z253" s="2" t="str">
        <f t="shared" si="300"/>
        <v/>
      </c>
      <c r="AA253" s="2" t="str">
        <f t="shared" si="300"/>
        <v/>
      </c>
      <c r="AB253" s="2" t="str">
        <f t="shared" si="300"/>
        <v/>
      </c>
      <c r="AC253" s="2" t="str">
        <f t="shared" si="300"/>
        <v/>
      </c>
      <c r="AD253" s="2" t="str">
        <f t="shared" si="300"/>
        <v/>
      </c>
      <c r="AE253" s="2" t="str">
        <f t="shared" si="300"/>
        <v/>
      </c>
      <c r="AF253" s="2" t="str">
        <f t="shared" si="300"/>
        <v/>
      </c>
      <c r="AG253" s="2">
        <f t="shared" si="300"/>
        <v>12835</v>
      </c>
      <c r="AH253" s="2" t="str">
        <f t="shared" si="300"/>
        <v/>
      </c>
      <c r="AI253" s="2" t="str">
        <f t="shared" si="300"/>
        <v/>
      </c>
    </row>
    <row r="254" spans="2:35" ht="15" customHeight="1" x14ac:dyDescent="0.3">
      <c r="B254" t="s">
        <v>96</v>
      </c>
      <c r="C254" t="s">
        <v>257</v>
      </c>
      <c r="D254" t="s">
        <v>9</v>
      </c>
      <c r="E254" s="9" t="s">
        <v>404</v>
      </c>
      <c r="F254" t="s">
        <v>150</v>
      </c>
      <c r="H254" s="3">
        <v>25287</v>
      </c>
      <c r="I254" s="8">
        <f>IF(H254="","",INDEX(Systems!F$4:F$985,MATCH($F254,Systems!D$4:D$985,0),1))</f>
        <v>4</v>
      </c>
      <c r="J254" s="9">
        <f>IF(H254="","",INDEX(Systems!E$4:E$985,MATCH($F254,Systems!D$4:D$985,0),1))</f>
        <v>20</v>
      </c>
      <c r="K254" s="9" t="s">
        <v>109</v>
      </c>
      <c r="L254" s="9">
        <v>1990</v>
      </c>
      <c r="M254" s="9">
        <v>3</v>
      </c>
      <c r="N254" s="8">
        <f t="shared" si="279"/>
        <v>101148</v>
      </c>
      <c r="O254" s="9">
        <f t="shared" si="280"/>
        <v>2019</v>
      </c>
      <c r="P254" s="2">
        <f t="shared" ref="P254:AI254" si="301">IF($B254="","",IF($O254=P$3,$N254*(1+(O$2*0.03)),IF(P$3=$O254+$J254,$N254*(1+(O$2*0.03)),IF(P$3=$O254+2*$J254,$N254*(1+(O$2*0.03)),IF(P$3=$O254+3*$J254,$N254*(1+(O$2*0.03)),IF(P$3=$O254+4*$J254,$N254*(1+(O$2*0.03)),IF(P$3=$O254+5*$J254,$N254*(1+(O$2*0.03)),"")))))))</f>
        <v>101148</v>
      </c>
      <c r="Q254" s="2" t="str">
        <f t="shared" si="301"/>
        <v/>
      </c>
      <c r="R254" s="2" t="str">
        <f t="shared" si="301"/>
        <v/>
      </c>
      <c r="S254" s="2" t="str">
        <f t="shared" si="301"/>
        <v/>
      </c>
      <c r="T254" s="2" t="str">
        <f t="shared" si="301"/>
        <v/>
      </c>
      <c r="U254" s="2" t="str">
        <f t="shared" si="301"/>
        <v/>
      </c>
      <c r="V254" s="2" t="str">
        <f t="shared" si="301"/>
        <v/>
      </c>
      <c r="W254" s="2" t="str">
        <f t="shared" si="301"/>
        <v/>
      </c>
      <c r="X254" s="2" t="str">
        <f t="shared" si="301"/>
        <v/>
      </c>
      <c r="Y254" s="2" t="str">
        <f t="shared" si="301"/>
        <v/>
      </c>
      <c r="Z254" s="2" t="str">
        <f t="shared" si="301"/>
        <v/>
      </c>
      <c r="AA254" s="2" t="str">
        <f t="shared" si="301"/>
        <v/>
      </c>
      <c r="AB254" s="2" t="str">
        <f t="shared" si="301"/>
        <v/>
      </c>
      <c r="AC254" s="2" t="str">
        <f t="shared" si="301"/>
        <v/>
      </c>
      <c r="AD254" s="2" t="str">
        <f t="shared" si="301"/>
        <v/>
      </c>
      <c r="AE254" s="2" t="str">
        <f t="shared" si="301"/>
        <v/>
      </c>
      <c r="AF254" s="2" t="str">
        <f t="shared" si="301"/>
        <v/>
      </c>
      <c r="AG254" s="2" t="str">
        <f t="shared" si="301"/>
        <v/>
      </c>
      <c r="AH254" s="2" t="str">
        <f t="shared" si="301"/>
        <v/>
      </c>
      <c r="AI254" s="2" t="str">
        <f t="shared" si="301"/>
        <v/>
      </c>
    </row>
    <row r="255" spans="2:35" ht="15" customHeight="1" x14ac:dyDescent="0.3">
      <c r="B255" t="s">
        <v>96</v>
      </c>
      <c r="C255" t="s">
        <v>257</v>
      </c>
      <c r="D255" t="s">
        <v>9</v>
      </c>
      <c r="E255" s="9" t="s">
        <v>404</v>
      </c>
      <c r="F255" t="s">
        <v>233</v>
      </c>
      <c r="G255" s="9"/>
      <c r="H255" s="3">
        <v>1</v>
      </c>
      <c r="I255" s="8">
        <f>IF(H255="","",INDEX(Systems!F$4:F$985,MATCH($F255,Systems!D$4:D$985,0),1))</f>
        <v>145000</v>
      </c>
      <c r="J255" s="9">
        <f>IF(H255="","",INDEX(Systems!E$4:E$985,MATCH($F255,Systems!D$4:D$985,0),1))</f>
        <v>30</v>
      </c>
      <c r="K255" s="9" t="s">
        <v>109</v>
      </c>
      <c r="L255" s="9">
        <v>1990</v>
      </c>
      <c r="M255" s="9">
        <v>3</v>
      </c>
      <c r="N255" s="8">
        <f t="shared" si="279"/>
        <v>145000</v>
      </c>
      <c r="O255" s="9">
        <f t="shared" si="280"/>
        <v>2020</v>
      </c>
      <c r="P255" s="2" t="str">
        <f t="shared" ref="P255:AI255" si="302">IF($B255="","",IF($O255=P$3,$N255*(1+(O$2*0.03)),IF(P$3=$O255+$J255,$N255*(1+(O$2*0.03)),IF(P$3=$O255+2*$J255,$N255*(1+(O$2*0.03)),IF(P$3=$O255+3*$J255,$N255*(1+(O$2*0.03)),IF(P$3=$O255+4*$J255,$N255*(1+(O$2*0.03)),IF(P$3=$O255+5*$J255,$N255*(1+(O$2*0.03)),"")))))))</f>
        <v/>
      </c>
      <c r="Q255" s="2">
        <f t="shared" si="302"/>
        <v>149350</v>
      </c>
      <c r="R255" s="2" t="str">
        <f t="shared" si="302"/>
        <v/>
      </c>
      <c r="S255" s="2" t="str">
        <f t="shared" si="302"/>
        <v/>
      </c>
      <c r="T255" s="2" t="str">
        <f t="shared" si="302"/>
        <v/>
      </c>
      <c r="U255" s="2" t="str">
        <f t="shared" si="302"/>
        <v/>
      </c>
      <c r="V255" s="2" t="str">
        <f t="shared" si="302"/>
        <v/>
      </c>
      <c r="W255" s="2" t="str">
        <f t="shared" si="302"/>
        <v/>
      </c>
      <c r="X255" s="2" t="str">
        <f t="shared" si="302"/>
        <v/>
      </c>
      <c r="Y255" s="2" t="str">
        <f t="shared" si="302"/>
        <v/>
      </c>
      <c r="Z255" s="2" t="str">
        <f t="shared" si="302"/>
        <v/>
      </c>
      <c r="AA255" s="2" t="str">
        <f t="shared" si="302"/>
        <v/>
      </c>
      <c r="AB255" s="2" t="str">
        <f t="shared" si="302"/>
        <v/>
      </c>
      <c r="AC255" s="2" t="str">
        <f t="shared" si="302"/>
        <v/>
      </c>
      <c r="AD255" s="2" t="str">
        <f t="shared" si="302"/>
        <v/>
      </c>
      <c r="AE255" s="2" t="str">
        <f t="shared" si="302"/>
        <v/>
      </c>
      <c r="AF255" s="2" t="str">
        <f t="shared" si="302"/>
        <v/>
      </c>
      <c r="AG255" s="2" t="str">
        <f t="shared" si="302"/>
        <v/>
      </c>
      <c r="AH255" s="2" t="str">
        <f t="shared" si="302"/>
        <v/>
      </c>
      <c r="AI255" s="2" t="str">
        <f t="shared" si="302"/>
        <v/>
      </c>
    </row>
    <row r="256" spans="2:35" ht="15" customHeight="1" x14ac:dyDescent="0.3">
      <c r="B256" t="s">
        <v>96</v>
      </c>
      <c r="C256" t="s">
        <v>257</v>
      </c>
      <c r="D256" t="s">
        <v>9</v>
      </c>
      <c r="E256" s="9" t="s">
        <v>404</v>
      </c>
      <c r="F256" t="s">
        <v>239</v>
      </c>
      <c r="G256" s="9"/>
      <c r="H256" s="3">
        <v>1</v>
      </c>
      <c r="I256" s="8">
        <f>IF(H256="","",INDEX(Systems!F$4:F$985,MATCH($F256,Systems!D$4:D$985,0),1))</f>
        <v>8500</v>
      </c>
      <c r="J256" s="9">
        <f>IF(H256="","",INDEX(Systems!E$4:E$985,MATCH($F256,Systems!D$4:D$985,0),1))</f>
        <v>30</v>
      </c>
      <c r="K256" s="9" t="s">
        <v>109</v>
      </c>
      <c r="L256" s="9">
        <v>1990</v>
      </c>
      <c r="M256" s="9">
        <v>3</v>
      </c>
      <c r="N256" s="8">
        <f t="shared" si="279"/>
        <v>8500</v>
      </c>
      <c r="O256" s="9">
        <f t="shared" si="280"/>
        <v>2020</v>
      </c>
      <c r="P256" s="2" t="str">
        <f t="shared" ref="P256:AI256" si="303">IF($B256="","",IF($O256=P$3,$N256*(1+(O$2*0.03)),IF(P$3=$O256+$J256,$N256*(1+(O$2*0.03)),IF(P$3=$O256+2*$J256,$N256*(1+(O$2*0.03)),IF(P$3=$O256+3*$J256,$N256*(1+(O$2*0.03)),IF(P$3=$O256+4*$J256,$N256*(1+(O$2*0.03)),IF(P$3=$O256+5*$J256,$N256*(1+(O$2*0.03)),"")))))))</f>
        <v/>
      </c>
      <c r="Q256" s="2">
        <f t="shared" si="303"/>
        <v>8755</v>
      </c>
      <c r="R256" s="2" t="str">
        <f t="shared" si="303"/>
        <v/>
      </c>
      <c r="S256" s="2" t="str">
        <f t="shared" si="303"/>
        <v/>
      </c>
      <c r="T256" s="2" t="str">
        <f t="shared" si="303"/>
        <v/>
      </c>
      <c r="U256" s="2" t="str">
        <f t="shared" si="303"/>
        <v/>
      </c>
      <c r="V256" s="2" t="str">
        <f t="shared" si="303"/>
        <v/>
      </c>
      <c r="W256" s="2" t="str">
        <f t="shared" si="303"/>
        <v/>
      </c>
      <c r="X256" s="2" t="str">
        <f t="shared" si="303"/>
        <v/>
      </c>
      <c r="Y256" s="2" t="str">
        <f t="shared" si="303"/>
        <v/>
      </c>
      <c r="Z256" s="2" t="str">
        <f t="shared" si="303"/>
        <v/>
      </c>
      <c r="AA256" s="2" t="str">
        <f t="shared" si="303"/>
        <v/>
      </c>
      <c r="AB256" s="2" t="str">
        <f t="shared" si="303"/>
        <v/>
      </c>
      <c r="AC256" s="2" t="str">
        <f t="shared" si="303"/>
        <v/>
      </c>
      <c r="AD256" s="2" t="str">
        <f t="shared" si="303"/>
        <v/>
      </c>
      <c r="AE256" s="2" t="str">
        <f t="shared" si="303"/>
        <v/>
      </c>
      <c r="AF256" s="2" t="str">
        <f t="shared" si="303"/>
        <v/>
      </c>
      <c r="AG256" s="2" t="str">
        <f t="shared" si="303"/>
        <v/>
      </c>
      <c r="AH256" s="2" t="str">
        <f t="shared" si="303"/>
        <v/>
      </c>
      <c r="AI256" s="2" t="str">
        <f t="shared" si="303"/>
        <v/>
      </c>
    </row>
    <row r="257" spans="2:35" ht="15" customHeight="1" x14ac:dyDescent="0.3">
      <c r="B257" t="s">
        <v>96</v>
      </c>
      <c r="C257" t="s">
        <v>257</v>
      </c>
      <c r="D257" t="s">
        <v>9</v>
      </c>
      <c r="E257" s="9" t="s">
        <v>404</v>
      </c>
      <c r="F257" t="s">
        <v>239</v>
      </c>
      <c r="G257" s="9"/>
      <c r="H257" s="3">
        <v>1</v>
      </c>
      <c r="I257" s="8">
        <f>IF(H257="","",INDEX(Systems!F$4:F$985,MATCH($F257,Systems!D$4:D$985,0),1))</f>
        <v>8500</v>
      </c>
      <c r="J257" s="9">
        <f>IF(H257="","",INDEX(Systems!E$4:E$985,MATCH($F257,Systems!D$4:D$985,0),1))</f>
        <v>30</v>
      </c>
      <c r="K257" s="9" t="s">
        <v>109</v>
      </c>
      <c r="L257" s="9">
        <v>1990</v>
      </c>
      <c r="M257" s="9">
        <v>3</v>
      </c>
      <c r="N257" s="8">
        <f t="shared" si="279"/>
        <v>8500</v>
      </c>
      <c r="O257" s="9">
        <f t="shared" si="280"/>
        <v>2020</v>
      </c>
      <c r="P257" s="2" t="str">
        <f t="shared" ref="P257:AI257" si="304">IF($B257="","",IF($O257=P$3,$N257*(1+(O$2*0.03)),IF(P$3=$O257+$J257,$N257*(1+(O$2*0.03)),IF(P$3=$O257+2*$J257,$N257*(1+(O$2*0.03)),IF(P$3=$O257+3*$J257,$N257*(1+(O$2*0.03)),IF(P$3=$O257+4*$J257,$N257*(1+(O$2*0.03)),IF(P$3=$O257+5*$J257,$N257*(1+(O$2*0.03)),"")))))))</f>
        <v/>
      </c>
      <c r="Q257" s="2">
        <f t="shared" si="304"/>
        <v>8755</v>
      </c>
      <c r="R257" s="2" t="str">
        <f t="shared" si="304"/>
        <v/>
      </c>
      <c r="S257" s="2" t="str">
        <f t="shared" si="304"/>
        <v/>
      </c>
      <c r="T257" s="2" t="str">
        <f t="shared" si="304"/>
        <v/>
      </c>
      <c r="U257" s="2" t="str">
        <f t="shared" si="304"/>
        <v/>
      </c>
      <c r="V257" s="2" t="str">
        <f t="shared" si="304"/>
        <v/>
      </c>
      <c r="W257" s="2" t="str">
        <f t="shared" si="304"/>
        <v/>
      </c>
      <c r="X257" s="2" t="str">
        <f t="shared" si="304"/>
        <v/>
      </c>
      <c r="Y257" s="2" t="str">
        <f t="shared" si="304"/>
        <v/>
      </c>
      <c r="Z257" s="2" t="str">
        <f t="shared" si="304"/>
        <v/>
      </c>
      <c r="AA257" s="2" t="str">
        <f t="shared" si="304"/>
        <v/>
      </c>
      <c r="AB257" s="2" t="str">
        <f t="shared" si="304"/>
        <v/>
      </c>
      <c r="AC257" s="2" t="str">
        <f t="shared" si="304"/>
        <v/>
      </c>
      <c r="AD257" s="2" t="str">
        <f t="shared" si="304"/>
        <v/>
      </c>
      <c r="AE257" s="2" t="str">
        <f t="shared" si="304"/>
        <v/>
      </c>
      <c r="AF257" s="2" t="str">
        <f t="shared" si="304"/>
        <v/>
      </c>
      <c r="AG257" s="2" t="str">
        <f t="shared" si="304"/>
        <v/>
      </c>
      <c r="AH257" s="2" t="str">
        <f t="shared" si="304"/>
        <v/>
      </c>
      <c r="AI257" s="2" t="str">
        <f t="shared" si="304"/>
        <v/>
      </c>
    </row>
    <row r="258" spans="2:35" ht="15" customHeight="1" x14ac:dyDescent="0.3">
      <c r="B258" t="s">
        <v>96</v>
      </c>
      <c r="C258" t="s">
        <v>257</v>
      </c>
      <c r="D258" t="s">
        <v>9</v>
      </c>
      <c r="E258" s="9" t="s">
        <v>404</v>
      </c>
      <c r="F258" t="s">
        <v>125</v>
      </c>
      <c r="G258" s="9"/>
      <c r="H258" s="3">
        <v>1</v>
      </c>
      <c r="I258" s="8">
        <f>IF(H258="","",INDEX(Systems!F$4:F$985,MATCH($F258,Systems!D$4:D$985,0),1))</f>
        <v>12500</v>
      </c>
      <c r="J258" s="9">
        <f>IF(H258="","",INDEX(Systems!E$4:E$985,MATCH($F258,Systems!D$4:D$985,0),1))</f>
        <v>30</v>
      </c>
      <c r="K258" s="9" t="s">
        <v>109</v>
      </c>
      <c r="L258" s="9">
        <v>1990</v>
      </c>
      <c r="M258" s="9">
        <v>3</v>
      </c>
      <c r="N258" s="8">
        <f t="shared" si="279"/>
        <v>12500</v>
      </c>
      <c r="O258" s="9">
        <f t="shared" si="280"/>
        <v>2020</v>
      </c>
      <c r="P258" s="2" t="str">
        <f t="shared" ref="P258:AI258" si="305">IF($B258="","",IF($O258=P$3,$N258*(1+(O$2*0.03)),IF(P$3=$O258+$J258,$N258*(1+(O$2*0.03)),IF(P$3=$O258+2*$J258,$N258*(1+(O$2*0.03)),IF(P$3=$O258+3*$J258,$N258*(1+(O$2*0.03)),IF(P$3=$O258+4*$J258,$N258*(1+(O$2*0.03)),IF(P$3=$O258+5*$J258,$N258*(1+(O$2*0.03)),"")))))))</f>
        <v/>
      </c>
      <c r="Q258" s="2">
        <f t="shared" si="305"/>
        <v>12875</v>
      </c>
      <c r="R258" s="2" t="str">
        <f t="shared" si="305"/>
        <v/>
      </c>
      <c r="S258" s="2" t="str">
        <f t="shared" si="305"/>
        <v/>
      </c>
      <c r="T258" s="2" t="str">
        <f t="shared" si="305"/>
        <v/>
      </c>
      <c r="U258" s="2" t="str">
        <f t="shared" si="305"/>
        <v/>
      </c>
      <c r="V258" s="2" t="str">
        <f t="shared" si="305"/>
        <v/>
      </c>
      <c r="W258" s="2" t="str">
        <f t="shared" si="305"/>
        <v/>
      </c>
      <c r="X258" s="2" t="str">
        <f t="shared" si="305"/>
        <v/>
      </c>
      <c r="Y258" s="2" t="str">
        <f t="shared" si="305"/>
        <v/>
      </c>
      <c r="Z258" s="2" t="str">
        <f t="shared" si="305"/>
        <v/>
      </c>
      <c r="AA258" s="2" t="str">
        <f t="shared" si="305"/>
        <v/>
      </c>
      <c r="AB258" s="2" t="str">
        <f t="shared" si="305"/>
        <v/>
      </c>
      <c r="AC258" s="2" t="str">
        <f t="shared" si="305"/>
        <v/>
      </c>
      <c r="AD258" s="2" t="str">
        <f t="shared" si="305"/>
        <v/>
      </c>
      <c r="AE258" s="2" t="str">
        <f t="shared" si="305"/>
        <v/>
      </c>
      <c r="AF258" s="2" t="str">
        <f t="shared" si="305"/>
        <v/>
      </c>
      <c r="AG258" s="2" t="str">
        <f t="shared" si="305"/>
        <v/>
      </c>
      <c r="AH258" s="2" t="str">
        <f t="shared" si="305"/>
        <v/>
      </c>
      <c r="AI258" s="2" t="str">
        <f t="shared" si="305"/>
        <v/>
      </c>
    </row>
    <row r="259" spans="2:35" ht="15" customHeight="1" x14ac:dyDescent="0.3">
      <c r="B259" t="s">
        <v>96</v>
      </c>
      <c r="C259" t="s">
        <v>257</v>
      </c>
      <c r="D259" t="s">
        <v>9</v>
      </c>
      <c r="E259" s="9" t="s">
        <v>404</v>
      </c>
      <c r="F259" t="s">
        <v>132</v>
      </c>
      <c r="G259" s="9"/>
      <c r="H259" s="3">
        <v>1</v>
      </c>
      <c r="I259" s="8">
        <f>IF(H259="","",INDEX(Systems!F$4:F$985,MATCH($F259,Systems!D$4:D$985,0),1))</f>
        <v>10500</v>
      </c>
      <c r="J259" s="9">
        <f>IF(H259="","",INDEX(Systems!E$4:E$985,MATCH($F259,Systems!D$4:D$985,0),1))</f>
        <v>30</v>
      </c>
      <c r="K259" s="9" t="s">
        <v>109</v>
      </c>
      <c r="L259" s="9">
        <v>1990</v>
      </c>
      <c r="M259" s="9">
        <v>3</v>
      </c>
      <c r="N259" s="8">
        <f t="shared" si="279"/>
        <v>10500</v>
      </c>
      <c r="O259" s="9">
        <f t="shared" si="280"/>
        <v>2020</v>
      </c>
      <c r="P259" s="2" t="str">
        <f t="shared" ref="P259:AI259" si="306">IF($B259="","",IF($O259=P$3,$N259*(1+(O$2*0.03)),IF(P$3=$O259+$J259,$N259*(1+(O$2*0.03)),IF(P$3=$O259+2*$J259,$N259*(1+(O$2*0.03)),IF(P$3=$O259+3*$J259,$N259*(1+(O$2*0.03)),IF(P$3=$O259+4*$J259,$N259*(1+(O$2*0.03)),IF(P$3=$O259+5*$J259,$N259*(1+(O$2*0.03)),"")))))))</f>
        <v/>
      </c>
      <c r="Q259" s="2">
        <f t="shared" si="306"/>
        <v>10815</v>
      </c>
      <c r="R259" s="2" t="str">
        <f t="shared" si="306"/>
        <v/>
      </c>
      <c r="S259" s="2" t="str">
        <f t="shared" si="306"/>
        <v/>
      </c>
      <c r="T259" s="2" t="str">
        <f t="shared" si="306"/>
        <v/>
      </c>
      <c r="U259" s="2" t="str">
        <f t="shared" si="306"/>
        <v/>
      </c>
      <c r="V259" s="2" t="str">
        <f t="shared" si="306"/>
        <v/>
      </c>
      <c r="W259" s="2" t="str">
        <f t="shared" si="306"/>
        <v/>
      </c>
      <c r="X259" s="2" t="str">
        <f t="shared" si="306"/>
        <v/>
      </c>
      <c r="Y259" s="2" t="str">
        <f t="shared" si="306"/>
        <v/>
      </c>
      <c r="Z259" s="2" t="str">
        <f t="shared" si="306"/>
        <v/>
      </c>
      <c r="AA259" s="2" t="str">
        <f t="shared" si="306"/>
        <v/>
      </c>
      <c r="AB259" s="2" t="str">
        <f t="shared" si="306"/>
        <v/>
      </c>
      <c r="AC259" s="2" t="str">
        <f t="shared" si="306"/>
        <v/>
      </c>
      <c r="AD259" s="2" t="str">
        <f t="shared" si="306"/>
        <v/>
      </c>
      <c r="AE259" s="2" t="str">
        <f t="shared" si="306"/>
        <v/>
      </c>
      <c r="AF259" s="2" t="str">
        <f t="shared" si="306"/>
        <v/>
      </c>
      <c r="AG259" s="2" t="str">
        <f t="shared" si="306"/>
        <v/>
      </c>
      <c r="AH259" s="2" t="str">
        <f t="shared" si="306"/>
        <v/>
      </c>
      <c r="AI259" s="2" t="str">
        <f t="shared" si="306"/>
        <v/>
      </c>
    </row>
    <row r="260" spans="2:35" ht="15" customHeight="1" x14ac:dyDescent="0.3">
      <c r="B260" t="s">
        <v>96</v>
      </c>
      <c r="C260" t="s">
        <v>257</v>
      </c>
      <c r="D260" t="s">
        <v>9</v>
      </c>
      <c r="E260" s="9" t="s">
        <v>404</v>
      </c>
      <c r="F260" t="s">
        <v>132</v>
      </c>
      <c r="H260" s="3">
        <v>1</v>
      </c>
      <c r="I260" s="8">
        <f>IF(H260="","",INDEX(Systems!F$4:F$985,MATCH($F260,Systems!D$4:D$985,0),1))</f>
        <v>10500</v>
      </c>
      <c r="J260" s="9">
        <f>IF(H260="","",INDEX(Systems!E$4:E$985,MATCH($F260,Systems!D$4:D$985,0),1))</f>
        <v>30</v>
      </c>
      <c r="K260" s="9" t="s">
        <v>109</v>
      </c>
      <c r="L260" s="9">
        <v>1990</v>
      </c>
      <c r="M260" s="9">
        <v>3</v>
      </c>
      <c r="N260" s="8">
        <f t="shared" si="279"/>
        <v>10500</v>
      </c>
      <c r="O260" s="9">
        <f t="shared" si="280"/>
        <v>2020</v>
      </c>
      <c r="P260" s="2" t="str">
        <f t="shared" ref="P260:AI260" si="307">IF($B260="","",IF($O260=P$3,$N260*(1+(O$2*0.03)),IF(P$3=$O260+$J260,$N260*(1+(O$2*0.03)),IF(P$3=$O260+2*$J260,$N260*(1+(O$2*0.03)),IF(P$3=$O260+3*$J260,$N260*(1+(O$2*0.03)),IF(P$3=$O260+4*$J260,$N260*(1+(O$2*0.03)),IF(P$3=$O260+5*$J260,$N260*(1+(O$2*0.03)),"")))))))</f>
        <v/>
      </c>
      <c r="Q260" s="2">
        <f t="shared" si="307"/>
        <v>10815</v>
      </c>
      <c r="R260" s="2" t="str">
        <f t="shared" si="307"/>
        <v/>
      </c>
      <c r="S260" s="2" t="str">
        <f t="shared" si="307"/>
        <v/>
      </c>
      <c r="T260" s="2" t="str">
        <f t="shared" si="307"/>
        <v/>
      </c>
      <c r="U260" s="2" t="str">
        <f t="shared" si="307"/>
        <v/>
      </c>
      <c r="V260" s="2" t="str">
        <f t="shared" si="307"/>
        <v/>
      </c>
      <c r="W260" s="2" t="str">
        <f t="shared" si="307"/>
        <v/>
      </c>
      <c r="X260" s="2" t="str">
        <f t="shared" si="307"/>
        <v/>
      </c>
      <c r="Y260" s="2" t="str">
        <f t="shared" si="307"/>
        <v/>
      </c>
      <c r="Z260" s="2" t="str">
        <f t="shared" si="307"/>
        <v/>
      </c>
      <c r="AA260" s="2" t="str">
        <f t="shared" si="307"/>
        <v/>
      </c>
      <c r="AB260" s="2" t="str">
        <f t="shared" si="307"/>
        <v/>
      </c>
      <c r="AC260" s="2" t="str">
        <f t="shared" si="307"/>
        <v/>
      </c>
      <c r="AD260" s="2" t="str">
        <f t="shared" si="307"/>
        <v/>
      </c>
      <c r="AE260" s="2" t="str">
        <f t="shared" si="307"/>
        <v/>
      </c>
      <c r="AF260" s="2" t="str">
        <f t="shared" si="307"/>
        <v/>
      </c>
      <c r="AG260" s="2" t="str">
        <f t="shared" si="307"/>
        <v/>
      </c>
      <c r="AH260" s="2" t="str">
        <f t="shared" si="307"/>
        <v/>
      </c>
      <c r="AI260" s="2" t="str">
        <f t="shared" si="307"/>
        <v/>
      </c>
    </row>
    <row r="261" spans="2:35" ht="15" customHeight="1" x14ac:dyDescent="0.3">
      <c r="B261" t="s">
        <v>96</v>
      </c>
      <c r="C261" t="s">
        <v>257</v>
      </c>
      <c r="D261" t="s">
        <v>9</v>
      </c>
      <c r="E261" s="9" t="s">
        <v>404</v>
      </c>
      <c r="F261" t="s">
        <v>132</v>
      </c>
      <c r="G261" s="9"/>
      <c r="H261" s="3">
        <v>1</v>
      </c>
      <c r="I261" s="8">
        <f>IF(H261="","",INDEX(Systems!F$4:F$985,MATCH($F261,Systems!D$4:D$985,0),1))</f>
        <v>10500</v>
      </c>
      <c r="J261" s="9">
        <f>IF(H261="","",INDEX(Systems!E$4:E$985,MATCH($F261,Systems!D$4:D$985,0),1))</f>
        <v>30</v>
      </c>
      <c r="K261" s="9" t="s">
        <v>109</v>
      </c>
      <c r="L261" s="9">
        <v>1990</v>
      </c>
      <c r="M261" s="9">
        <v>3</v>
      </c>
      <c r="N261" s="8">
        <f t="shared" si="279"/>
        <v>10500</v>
      </c>
      <c r="O261" s="9">
        <f t="shared" si="280"/>
        <v>2020</v>
      </c>
      <c r="P261" s="2" t="str">
        <f t="shared" ref="P261:AI261" si="308">IF($B261="","",IF($O261=P$3,$N261*(1+(O$2*0.03)),IF(P$3=$O261+$J261,$N261*(1+(O$2*0.03)),IF(P$3=$O261+2*$J261,$N261*(1+(O$2*0.03)),IF(P$3=$O261+3*$J261,$N261*(1+(O$2*0.03)),IF(P$3=$O261+4*$J261,$N261*(1+(O$2*0.03)),IF(P$3=$O261+5*$J261,$N261*(1+(O$2*0.03)),"")))))))</f>
        <v/>
      </c>
      <c r="Q261" s="2">
        <f t="shared" si="308"/>
        <v>10815</v>
      </c>
      <c r="R261" s="2" t="str">
        <f t="shared" si="308"/>
        <v/>
      </c>
      <c r="S261" s="2" t="str">
        <f t="shared" si="308"/>
        <v/>
      </c>
      <c r="T261" s="2" t="str">
        <f t="shared" si="308"/>
        <v/>
      </c>
      <c r="U261" s="2" t="str">
        <f t="shared" si="308"/>
        <v/>
      </c>
      <c r="V261" s="2" t="str">
        <f t="shared" si="308"/>
        <v/>
      </c>
      <c r="W261" s="2" t="str">
        <f t="shared" si="308"/>
        <v/>
      </c>
      <c r="X261" s="2" t="str">
        <f t="shared" si="308"/>
        <v/>
      </c>
      <c r="Y261" s="2" t="str">
        <f t="shared" si="308"/>
        <v/>
      </c>
      <c r="Z261" s="2" t="str">
        <f t="shared" si="308"/>
        <v/>
      </c>
      <c r="AA261" s="2" t="str">
        <f t="shared" si="308"/>
        <v/>
      </c>
      <c r="AB261" s="2" t="str">
        <f t="shared" si="308"/>
        <v/>
      </c>
      <c r="AC261" s="2" t="str">
        <f t="shared" si="308"/>
        <v/>
      </c>
      <c r="AD261" s="2" t="str">
        <f t="shared" si="308"/>
        <v/>
      </c>
      <c r="AE261" s="2" t="str">
        <f t="shared" si="308"/>
        <v/>
      </c>
      <c r="AF261" s="2" t="str">
        <f t="shared" si="308"/>
        <v/>
      </c>
      <c r="AG261" s="2" t="str">
        <f t="shared" si="308"/>
        <v/>
      </c>
      <c r="AH261" s="2" t="str">
        <f t="shared" si="308"/>
        <v/>
      </c>
      <c r="AI261" s="2" t="str">
        <f t="shared" si="308"/>
        <v/>
      </c>
    </row>
    <row r="262" spans="2:35" ht="15" customHeight="1" x14ac:dyDescent="0.3">
      <c r="B262" t="s">
        <v>96</v>
      </c>
      <c r="C262" t="s">
        <v>257</v>
      </c>
      <c r="D262" t="s">
        <v>5</v>
      </c>
      <c r="E262" s="9" t="s">
        <v>404</v>
      </c>
      <c r="F262" t="s">
        <v>58</v>
      </c>
      <c r="G262" s="9" t="s">
        <v>440</v>
      </c>
      <c r="H262" s="3">
        <v>1</v>
      </c>
      <c r="I262" s="8">
        <f>IF(H262="","",INDEX(Systems!F$4:F$985,MATCH($F262,Systems!D$4:D$985,0),1))</f>
        <v>12500</v>
      </c>
      <c r="J262" s="9">
        <f>IF(H262="","",INDEX(Systems!E$4:E$985,MATCH($F262,Systems!D$4:D$985,0),1))</f>
        <v>15</v>
      </c>
      <c r="K262" s="9" t="s">
        <v>109</v>
      </c>
      <c r="L262" s="9">
        <v>1990</v>
      </c>
      <c r="M262" s="9">
        <v>3</v>
      </c>
      <c r="N262" s="8">
        <f t="shared" si="279"/>
        <v>12500</v>
      </c>
      <c r="O262" s="9">
        <f t="shared" si="280"/>
        <v>2019</v>
      </c>
      <c r="P262" s="2">
        <f t="shared" ref="P262:AI262" si="309">IF($B262="","",IF($O262=P$3,$N262*(1+(O$2*0.03)),IF(P$3=$O262+$J262,$N262*(1+(O$2*0.03)),IF(P$3=$O262+2*$J262,$N262*(1+(O$2*0.03)),IF(P$3=$O262+3*$J262,$N262*(1+(O$2*0.03)),IF(P$3=$O262+4*$J262,$N262*(1+(O$2*0.03)),IF(P$3=$O262+5*$J262,$N262*(1+(O$2*0.03)),"")))))))</f>
        <v>12500</v>
      </c>
      <c r="Q262" s="2" t="str">
        <f t="shared" si="309"/>
        <v/>
      </c>
      <c r="R262" s="2" t="str">
        <f t="shared" si="309"/>
        <v/>
      </c>
      <c r="S262" s="2" t="str">
        <f t="shared" si="309"/>
        <v/>
      </c>
      <c r="T262" s="2" t="str">
        <f t="shared" si="309"/>
        <v/>
      </c>
      <c r="U262" s="2" t="str">
        <f t="shared" si="309"/>
        <v/>
      </c>
      <c r="V262" s="2" t="str">
        <f t="shared" si="309"/>
        <v/>
      </c>
      <c r="W262" s="2" t="str">
        <f t="shared" si="309"/>
        <v/>
      </c>
      <c r="X262" s="2" t="str">
        <f t="shared" si="309"/>
        <v/>
      </c>
      <c r="Y262" s="2" t="str">
        <f t="shared" si="309"/>
        <v/>
      </c>
      <c r="Z262" s="2" t="str">
        <f t="shared" si="309"/>
        <v/>
      </c>
      <c r="AA262" s="2" t="str">
        <f t="shared" si="309"/>
        <v/>
      </c>
      <c r="AB262" s="2" t="str">
        <f t="shared" si="309"/>
        <v/>
      </c>
      <c r="AC262" s="2" t="str">
        <f t="shared" si="309"/>
        <v/>
      </c>
      <c r="AD262" s="2" t="str">
        <f t="shared" si="309"/>
        <v/>
      </c>
      <c r="AE262" s="2">
        <f t="shared" si="309"/>
        <v>18125</v>
      </c>
      <c r="AF262" s="2" t="str">
        <f t="shared" si="309"/>
        <v/>
      </c>
      <c r="AG262" s="2" t="str">
        <f t="shared" si="309"/>
        <v/>
      </c>
      <c r="AH262" s="2" t="str">
        <f t="shared" si="309"/>
        <v/>
      </c>
      <c r="AI262" s="2" t="str">
        <f t="shared" si="309"/>
        <v/>
      </c>
    </row>
    <row r="263" spans="2:35" ht="15" customHeight="1" x14ac:dyDescent="0.3">
      <c r="B263" t="s">
        <v>96</v>
      </c>
      <c r="C263" t="s">
        <v>257</v>
      </c>
      <c r="D263" t="s">
        <v>5</v>
      </c>
      <c r="E263" s="9" t="s">
        <v>404</v>
      </c>
      <c r="F263" t="s">
        <v>58</v>
      </c>
      <c r="G263" s="9" t="s">
        <v>442</v>
      </c>
      <c r="H263" s="3">
        <v>1</v>
      </c>
      <c r="I263" s="8">
        <f>IF(H263="","",INDEX(Systems!F$4:F$985,MATCH($F263,Systems!D$4:D$985,0),1))</f>
        <v>12500</v>
      </c>
      <c r="J263" s="9">
        <f>IF(H263="","",INDEX(Systems!E$4:E$985,MATCH($F263,Systems!D$4:D$985,0),1))</f>
        <v>15</v>
      </c>
      <c r="K263" s="9" t="s">
        <v>109</v>
      </c>
      <c r="L263" s="9">
        <v>1990</v>
      </c>
      <c r="M263" s="9">
        <v>3</v>
      </c>
      <c r="N263" s="8">
        <f t="shared" si="279"/>
        <v>12500</v>
      </c>
      <c r="O263" s="9">
        <f t="shared" si="280"/>
        <v>2019</v>
      </c>
      <c r="P263" s="2">
        <f t="shared" ref="P263:AI263" si="310">IF($B263="","",IF($O263=P$3,$N263*(1+(O$2*0.03)),IF(P$3=$O263+$J263,$N263*(1+(O$2*0.03)),IF(P$3=$O263+2*$J263,$N263*(1+(O$2*0.03)),IF(P$3=$O263+3*$J263,$N263*(1+(O$2*0.03)),IF(P$3=$O263+4*$J263,$N263*(1+(O$2*0.03)),IF(P$3=$O263+5*$J263,$N263*(1+(O$2*0.03)),"")))))))</f>
        <v>12500</v>
      </c>
      <c r="Q263" s="2" t="str">
        <f t="shared" si="310"/>
        <v/>
      </c>
      <c r="R263" s="2" t="str">
        <f t="shared" si="310"/>
        <v/>
      </c>
      <c r="S263" s="2" t="str">
        <f t="shared" si="310"/>
        <v/>
      </c>
      <c r="T263" s="2" t="str">
        <f t="shared" si="310"/>
        <v/>
      </c>
      <c r="U263" s="2" t="str">
        <f t="shared" si="310"/>
        <v/>
      </c>
      <c r="V263" s="2" t="str">
        <f t="shared" si="310"/>
        <v/>
      </c>
      <c r="W263" s="2" t="str">
        <f t="shared" si="310"/>
        <v/>
      </c>
      <c r="X263" s="2" t="str">
        <f t="shared" si="310"/>
        <v/>
      </c>
      <c r="Y263" s="2" t="str">
        <f t="shared" si="310"/>
        <v/>
      </c>
      <c r="Z263" s="2" t="str">
        <f t="shared" si="310"/>
        <v/>
      </c>
      <c r="AA263" s="2" t="str">
        <f t="shared" si="310"/>
        <v/>
      </c>
      <c r="AB263" s="2" t="str">
        <f t="shared" si="310"/>
        <v/>
      </c>
      <c r="AC263" s="2" t="str">
        <f t="shared" si="310"/>
        <v/>
      </c>
      <c r="AD263" s="2" t="str">
        <f t="shared" si="310"/>
        <v/>
      </c>
      <c r="AE263" s="2">
        <f t="shared" si="310"/>
        <v>18125</v>
      </c>
      <c r="AF263" s="2" t="str">
        <f t="shared" si="310"/>
        <v/>
      </c>
      <c r="AG263" s="2" t="str">
        <f t="shared" si="310"/>
        <v/>
      </c>
      <c r="AH263" s="2" t="str">
        <f t="shared" si="310"/>
        <v/>
      </c>
      <c r="AI263" s="2" t="str">
        <f t="shared" si="310"/>
        <v/>
      </c>
    </row>
    <row r="264" spans="2:35" ht="15" customHeight="1" x14ac:dyDescent="0.3">
      <c r="B264" t="s">
        <v>96</v>
      </c>
      <c r="C264" t="s">
        <v>257</v>
      </c>
      <c r="D264" t="s">
        <v>5</v>
      </c>
      <c r="E264" s="9" t="s">
        <v>404</v>
      </c>
      <c r="F264" t="s">
        <v>58</v>
      </c>
      <c r="G264" s="9" t="s">
        <v>441</v>
      </c>
      <c r="H264" s="3">
        <v>1</v>
      </c>
      <c r="I264" s="8">
        <f>IF(H264="","",INDEX(Systems!F$4:F$985,MATCH($F264,Systems!D$4:D$985,0),1))</f>
        <v>12500</v>
      </c>
      <c r="J264" s="9">
        <f>IF(H264="","",INDEX(Systems!E$4:E$985,MATCH($F264,Systems!D$4:D$985,0),1))</f>
        <v>15</v>
      </c>
      <c r="K264" s="9" t="s">
        <v>109</v>
      </c>
      <c r="L264" s="9">
        <v>1990</v>
      </c>
      <c r="M264" s="9">
        <v>3</v>
      </c>
      <c r="N264" s="8">
        <f t="shared" si="279"/>
        <v>12500</v>
      </c>
      <c r="O264" s="9">
        <f t="shared" si="280"/>
        <v>2019</v>
      </c>
      <c r="P264" s="2">
        <f t="shared" ref="P264:AI264" si="311">IF($B264="","",IF($O264=P$3,$N264*(1+(O$2*0.03)),IF(P$3=$O264+$J264,$N264*(1+(O$2*0.03)),IF(P$3=$O264+2*$J264,$N264*(1+(O$2*0.03)),IF(P$3=$O264+3*$J264,$N264*(1+(O$2*0.03)),IF(P$3=$O264+4*$J264,$N264*(1+(O$2*0.03)),IF(P$3=$O264+5*$J264,$N264*(1+(O$2*0.03)),"")))))))</f>
        <v>12500</v>
      </c>
      <c r="Q264" s="2" t="str">
        <f t="shared" si="311"/>
        <v/>
      </c>
      <c r="R264" s="2" t="str">
        <f t="shared" si="311"/>
        <v/>
      </c>
      <c r="S264" s="2" t="str">
        <f t="shared" si="311"/>
        <v/>
      </c>
      <c r="T264" s="2" t="str">
        <f t="shared" si="311"/>
        <v/>
      </c>
      <c r="U264" s="2" t="str">
        <f t="shared" si="311"/>
        <v/>
      </c>
      <c r="V264" s="2" t="str">
        <f t="shared" si="311"/>
        <v/>
      </c>
      <c r="W264" s="2" t="str">
        <f t="shared" si="311"/>
        <v/>
      </c>
      <c r="X264" s="2" t="str">
        <f t="shared" si="311"/>
        <v/>
      </c>
      <c r="Y264" s="2" t="str">
        <f t="shared" si="311"/>
        <v/>
      </c>
      <c r="Z264" s="2" t="str">
        <f t="shared" si="311"/>
        <v/>
      </c>
      <c r="AA264" s="2" t="str">
        <f t="shared" si="311"/>
        <v/>
      </c>
      <c r="AB264" s="2" t="str">
        <f t="shared" si="311"/>
        <v/>
      </c>
      <c r="AC264" s="2" t="str">
        <f t="shared" si="311"/>
        <v/>
      </c>
      <c r="AD264" s="2" t="str">
        <f t="shared" si="311"/>
        <v/>
      </c>
      <c r="AE264" s="2">
        <f t="shared" si="311"/>
        <v>18125</v>
      </c>
      <c r="AF264" s="2" t="str">
        <f t="shared" si="311"/>
        <v/>
      </c>
      <c r="AG264" s="2" t="str">
        <f t="shared" si="311"/>
        <v/>
      </c>
      <c r="AH264" s="2" t="str">
        <f t="shared" si="311"/>
        <v/>
      </c>
      <c r="AI264" s="2" t="str">
        <f t="shared" si="311"/>
        <v/>
      </c>
    </row>
    <row r="265" spans="2:35" ht="15" customHeight="1" x14ac:dyDescent="0.3">
      <c r="B265" t="s">
        <v>96</v>
      </c>
      <c r="C265" t="s">
        <v>257</v>
      </c>
      <c r="D265" t="s">
        <v>5</v>
      </c>
      <c r="E265" s="9" t="s">
        <v>404</v>
      </c>
      <c r="F265" t="s">
        <v>58</v>
      </c>
      <c r="G265" s="9" t="s">
        <v>443</v>
      </c>
      <c r="H265" s="3">
        <v>1</v>
      </c>
      <c r="I265" s="8">
        <f>IF(H265="","",INDEX(Systems!F$4:F$985,MATCH($F265,Systems!D$4:D$985,0),1))</f>
        <v>12500</v>
      </c>
      <c r="J265" s="9">
        <f>IF(H265="","",INDEX(Systems!E$4:E$985,MATCH($F265,Systems!D$4:D$985,0),1))</f>
        <v>15</v>
      </c>
      <c r="K265" s="9" t="s">
        <v>109</v>
      </c>
      <c r="L265" s="9">
        <v>1990</v>
      </c>
      <c r="M265" s="9">
        <v>3</v>
      </c>
      <c r="N265" s="8">
        <f t="shared" si="279"/>
        <v>12500</v>
      </c>
      <c r="O265" s="9">
        <f t="shared" si="280"/>
        <v>2019</v>
      </c>
      <c r="P265" s="2">
        <f t="shared" ref="P265:AI265" si="312">IF($B265="","",IF($O265=P$3,$N265*(1+(O$2*0.03)),IF(P$3=$O265+$J265,$N265*(1+(O$2*0.03)),IF(P$3=$O265+2*$J265,$N265*(1+(O$2*0.03)),IF(P$3=$O265+3*$J265,$N265*(1+(O$2*0.03)),IF(P$3=$O265+4*$J265,$N265*(1+(O$2*0.03)),IF(P$3=$O265+5*$J265,$N265*(1+(O$2*0.03)),"")))))))</f>
        <v>12500</v>
      </c>
      <c r="Q265" s="2" t="str">
        <f t="shared" si="312"/>
        <v/>
      </c>
      <c r="R265" s="2" t="str">
        <f t="shared" si="312"/>
        <v/>
      </c>
      <c r="S265" s="2" t="str">
        <f t="shared" si="312"/>
        <v/>
      </c>
      <c r="T265" s="2" t="str">
        <f t="shared" si="312"/>
        <v/>
      </c>
      <c r="U265" s="2" t="str">
        <f t="shared" si="312"/>
        <v/>
      </c>
      <c r="V265" s="2" t="str">
        <f t="shared" si="312"/>
        <v/>
      </c>
      <c r="W265" s="2" t="str">
        <f t="shared" si="312"/>
        <v/>
      </c>
      <c r="X265" s="2" t="str">
        <f t="shared" si="312"/>
        <v/>
      </c>
      <c r="Y265" s="2" t="str">
        <f t="shared" si="312"/>
        <v/>
      </c>
      <c r="Z265" s="2" t="str">
        <f t="shared" si="312"/>
        <v/>
      </c>
      <c r="AA265" s="2" t="str">
        <f t="shared" si="312"/>
        <v/>
      </c>
      <c r="AB265" s="2" t="str">
        <f t="shared" si="312"/>
        <v/>
      </c>
      <c r="AC265" s="2" t="str">
        <f t="shared" si="312"/>
        <v/>
      </c>
      <c r="AD265" s="2" t="str">
        <f t="shared" si="312"/>
        <v/>
      </c>
      <c r="AE265" s="2">
        <f t="shared" si="312"/>
        <v>18125</v>
      </c>
      <c r="AF265" s="2" t="str">
        <f t="shared" si="312"/>
        <v/>
      </c>
      <c r="AG265" s="2" t="str">
        <f t="shared" si="312"/>
        <v/>
      </c>
      <c r="AH265" s="2" t="str">
        <f t="shared" si="312"/>
        <v/>
      </c>
      <c r="AI265" s="2" t="str">
        <f t="shared" si="312"/>
        <v/>
      </c>
    </row>
    <row r="266" spans="2:35" ht="15" customHeight="1" x14ac:dyDescent="0.3">
      <c r="B266" t="s">
        <v>96</v>
      </c>
      <c r="C266" t="s">
        <v>257</v>
      </c>
      <c r="D266" t="s">
        <v>5</v>
      </c>
      <c r="E266" s="9" t="s">
        <v>404</v>
      </c>
      <c r="F266" t="s">
        <v>58</v>
      </c>
      <c r="G266" s="9" t="s">
        <v>444</v>
      </c>
      <c r="H266" s="3">
        <v>1</v>
      </c>
      <c r="I266" s="8">
        <f>IF(H266="","",INDEX(Systems!F$4:F$985,MATCH($F266,Systems!D$4:D$985,0),1))</f>
        <v>12500</v>
      </c>
      <c r="J266" s="9">
        <f>IF(H266="","",INDEX(Systems!E$4:E$985,MATCH($F266,Systems!D$4:D$985,0),1))</f>
        <v>15</v>
      </c>
      <c r="K266" s="9" t="s">
        <v>109</v>
      </c>
      <c r="L266" s="9">
        <v>1990</v>
      </c>
      <c r="M266" s="9">
        <v>3</v>
      </c>
      <c r="N266" s="8">
        <f t="shared" si="279"/>
        <v>12500</v>
      </c>
      <c r="O266" s="9">
        <f t="shared" si="280"/>
        <v>2019</v>
      </c>
      <c r="P266" s="2">
        <f t="shared" ref="P266:AI266" si="313">IF($B266="","",IF($O266=P$3,$N266*(1+(O$2*0.03)),IF(P$3=$O266+$J266,$N266*(1+(O$2*0.03)),IF(P$3=$O266+2*$J266,$N266*(1+(O$2*0.03)),IF(P$3=$O266+3*$J266,$N266*(1+(O$2*0.03)),IF(P$3=$O266+4*$J266,$N266*(1+(O$2*0.03)),IF(P$3=$O266+5*$J266,$N266*(1+(O$2*0.03)),"")))))))</f>
        <v>12500</v>
      </c>
      <c r="Q266" s="2" t="str">
        <f t="shared" si="313"/>
        <v/>
      </c>
      <c r="R266" s="2" t="str">
        <f t="shared" si="313"/>
        <v/>
      </c>
      <c r="S266" s="2" t="str">
        <f t="shared" si="313"/>
        <v/>
      </c>
      <c r="T266" s="2" t="str">
        <f t="shared" si="313"/>
        <v/>
      </c>
      <c r="U266" s="2" t="str">
        <f t="shared" si="313"/>
        <v/>
      </c>
      <c r="V266" s="2" t="str">
        <f t="shared" si="313"/>
        <v/>
      </c>
      <c r="W266" s="2" t="str">
        <f t="shared" si="313"/>
        <v/>
      </c>
      <c r="X266" s="2" t="str">
        <f t="shared" si="313"/>
        <v/>
      </c>
      <c r="Y266" s="2" t="str">
        <f t="shared" si="313"/>
        <v/>
      </c>
      <c r="Z266" s="2" t="str">
        <f t="shared" si="313"/>
        <v/>
      </c>
      <c r="AA266" s="2" t="str">
        <f t="shared" si="313"/>
        <v/>
      </c>
      <c r="AB266" s="2" t="str">
        <f t="shared" si="313"/>
        <v/>
      </c>
      <c r="AC266" s="2" t="str">
        <f t="shared" si="313"/>
        <v/>
      </c>
      <c r="AD266" s="2" t="str">
        <f t="shared" si="313"/>
        <v/>
      </c>
      <c r="AE266" s="2">
        <f t="shared" si="313"/>
        <v>18125</v>
      </c>
      <c r="AF266" s="2" t="str">
        <f t="shared" si="313"/>
        <v/>
      </c>
      <c r="AG266" s="2" t="str">
        <f t="shared" si="313"/>
        <v/>
      </c>
      <c r="AH266" s="2" t="str">
        <f t="shared" si="313"/>
        <v/>
      </c>
      <c r="AI266" s="2" t="str">
        <f t="shared" si="313"/>
        <v/>
      </c>
    </row>
    <row r="267" spans="2:35" ht="15" customHeight="1" x14ac:dyDescent="0.3">
      <c r="B267" t="s">
        <v>96</v>
      </c>
      <c r="C267" t="s">
        <v>257</v>
      </c>
      <c r="D267" t="s">
        <v>5</v>
      </c>
      <c r="E267" s="9" t="s">
        <v>404</v>
      </c>
      <c r="F267" t="s">
        <v>58</v>
      </c>
      <c r="G267" s="9" t="s">
        <v>445</v>
      </c>
      <c r="H267" s="3">
        <v>1</v>
      </c>
      <c r="I267" s="8">
        <f>IF(H267="","",INDEX(Systems!F$4:F$985,MATCH($F267,Systems!D$4:D$985,0),1))</f>
        <v>12500</v>
      </c>
      <c r="J267" s="9">
        <f>IF(H267="","",INDEX(Systems!E$4:E$985,MATCH($F267,Systems!D$4:D$985,0),1))</f>
        <v>15</v>
      </c>
      <c r="K267" s="9" t="s">
        <v>109</v>
      </c>
      <c r="L267" s="9">
        <v>1990</v>
      </c>
      <c r="M267" s="9">
        <v>3</v>
      </c>
      <c r="N267" s="8">
        <f t="shared" si="279"/>
        <v>12500</v>
      </c>
      <c r="O267" s="9">
        <f t="shared" si="280"/>
        <v>2019</v>
      </c>
      <c r="P267" s="2">
        <f t="shared" ref="P267:AI267" si="314">IF($B267="","",IF($O267=P$3,$N267*(1+(O$2*0.03)),IF(P$3=$O267+$J267,$N267*(1+(O$2*0.03)),IF(P$3=$O267+2*$J267,$N267*(1+(O$2*0.03)),IF(P$3=$O267+3*$J267,$N267*(1+(O$2*0.03)),IF(P$3=$O267+4*$J267,$N267*(1+(O$2*0.03)),IF(P$3=$O267+5*$J267,$N267*(1+(O$2*0.03)),"")))))))</f>
        <v>12500</v>
      </c>
      <c r="Q267" s="2" t="str">
        <f t="shared" si="314"/>
        <v/>
      </c>
      <c r="R267" s="2" t="str">
        <f t="shared" si="314"/>
        <v/>
      </c>
      <c r="S267" s="2" t="str">
        <f t="shared" si="314"/>
        <v/>
      </c>
      <c r="T267" s="2" t="str">
        <f t="shared" si="314"/>
        <v/>
      </c>
      <c r="U267" s="2" t="str">
        <f t="shared" si="314"/>
        <v/>
      </c>
      <c r="V267" s="2" t="str">
        <f t="shared" si="314"/>
        <v/>
      </c>
      <c r="W267" s="2" t="str">
        <f t="shared" si="314"/>
        <v/>
      </c>
      <c r="X267" s="2" t="str">
        <f t="shared" si="314"/>
        <v/>
      </c>
      <c r="Y267" s="2" t="str">
        <f t="shared" si="314"/>
        <v/>
      </c>
      <c r="Z267" s="2" t="str">
        <f t="shared" si="314"/>
        <v/>
      </c>
      <c r="AA267" s="2" t="str">
        <f t="shared" si="314"/>
        <v/>
      </c>
      <c r="AB267" s="2" t="str">
        <f t="shared" si="314"/>
        <v/>
      </c>
      <c r="AC267" s="2" t="str">
        <f t="shared" si="314"/>
        <v/>
      </c>
      <c r="AD267" s="2" t="str">
        <f t="shared" si="314"/>
        <v/>
      </c>
      <c r="AE267" s="2">
        <f t="shared" si="314"/>
        <v>18125</v>
      </c>
      <c r="AF267" s="2" t="str">
        <f t="shared" si="314"/>
        <v/>
      </c>
      <c r="AG267" s="2" t="str">
        <f t="shared" si="314"/>
        <v/>
      </c>
      <c r="AH267" s="2" t="str">
        <f t="shared" si="314"/>
        <v/>
      </c>
      <c r="AI267" s="2" t="str">
        <f t="shared" si="314"/>
        <v/>
      </c>
    </row>
    <row r="268" spans="2:35" ht="15" customHeight="1" x14ac:dyDescent="0.3">
      <c r="B268" t="s">
        <v>96</v>
      </c>
      <c r="C268" t="s">
        <v>257</v>
      </c>
      <c r="D268" t="s">
        <v>5</v>
      </c>
      <c r="E268" s="9" t="s">
        <v>404</v>
      </c>
      <c r="F268" t="s">
        <v>58</v>
      </c>
      <c r="G268" s="9" t="s">
        <v>446</v>
      </c>
      <c r="H268" s="3">
        <v>1</v>
      </c>
      <c r="I268" s="8">
        <f>IF(H268="","",INDEX(Systems!F$4:F$985,MATCH($F268,Systems!D$4:D$985,0),1))</f>
        <v>12500</v>
      </c>
      <c r="J268" s="9">
        <f>IF(H268="","",INDEX(Systems!E$4:E$985,MATCH($F268,Systems!D$4:D$985,0),1))</f>
        <v>15</v>
      </c>
      <c r="K268" s="9" t="s">
        <v>109</v>
      </c>
      <c r="L268" s="9">
        <v>1990</v>
      </c>
      <c r="M268" s="9">
        <v>3</v>
      </c>
      <c r="N268" s="8">
        <f t="shared" si="279"/>
        <v>12500</v>
      </c>
      <c r="O268" s="9">
        <f t="shared" si="280"/>
        <v>2019</v>
      </c>
      <c r="P268" s="2">
        <f t="shared" ref="P268:AI268" si="315">IF($B268="","",IF($O268=P$3,$N268*(1+(O$2*0.03)),IF(P$3=$O268+$J268,$N268*(1+(O$2*0.03)),IF(P$3=$O268+2*$J268,$N268*(1+(O$2*0.03)),IF(P$3=$O268+3*$J268,$N268*(1+(O$2*0.03)),IF(P$3=$O268+4*$J268,$N268*(1+(O$2*0.03)),IF(P$3=$O268+5*$J268,$N268*(1+(O$2*0.03)),"")))))))</f>
        <v>12500</v>
      </c>
      <c r="Q268" s="2" t="str">
        <f t="shared" si="315"/>
        <v/>
      </c>
      <c r="R268" s="2" t="str">
        <f t="shared" si="315"/>
        <v/>
      </c>
      <c r="S268" s="2" t="str">
        <f t="shared" si="315"/>
        <v/>
      </c>
      <c r="T268" s="2" t="str">
        <f t="shared" si="315"/>
        <v/>
      </c>
      <c r="U268" s="2" t="str">
        <f t="shared" si="315"/>
        <v/>
      </c>
      <c r="V268" s="2" t="str">
        <f t="shared" si="315"/>
        <v/>
      </c>
      <c r="W268" s="2" t="str">
        <f t="shared" si="315"/>
        <v/>
      </c>
      <c r="X268" s="2" t="str">
        <f t="shared" si="315"/>
        <v/>
      </c>
      <c r="Y268" s="2" t="str">
        <f t="shared" si="315"/>
        <v/>
      </c>
      <c r="Z268" s="2" t="str">
        <f t="shared" si="315"/>
        <v/>
      </c>
      <c r="AA268" s="2" t="str">
        <f t="shared" si="315"/>
        <v/>
      </c>
      <c r="AB268" s="2" t="str">
        <f t="shared" si="315"/>
        <v/>
      </c>
      <c r="AC268" s="2" t="str">
        <f t="shared" si="315"/>
        <v/>
      </c>
      <c r="AD268" s="2" t="str">
        <f t="shared" si="315"/>
        <v/>
      </c>
      <c r="AE268" s="2">
        <f t="shared" si="315"/>
        <v>18125</v>
      </c>
      <c r="AF268" s="2" t="str">
        <f t="shared" si="315"/>
        <v/>
      </c>
      <c r="AG268" s="2" t="str">
        <f t="shared" si="315"/>
        <v/>
      </c>
      <c r="AH268" s="2" t="str">
        <f t="shared" si="315"/>
        <v/>
      </c>
      <c r="AI268" s="2" t="str">
        <f t="shared" si="315"/>
        <v/>
      </c>
    </row>
    <row r="269" spans="2:35" ht="15" customHeight="1" x14ac:dyDescent="0.3">
      <c r="B269" t="s">
        <v>96</v>
      </c>
      <c r="C269" t="s">
        <v>257</v>
      </c>
      <c r="D269" t="s">
        <v>5</v>
      </c>
      <c r="E269" s="9" t="s">
        <v>404</v>
      </c>
      <c r="F269" t="s">
        <v>58</v>
      </c>
      <c r="G269" s="9" t="s">
        <v>447</v>
      </c>
      <c r="H269" s="3">
        <v>1</v>
      </c>
      <c r="I269" s="8">
        <f>IF(H269="","",INDEX(Systems!F$4:F$985,MATCH($F269,Systems!D$4:D$985,0),1))</f>
        <v>12500</v>
      </c>
      <c r="J269" s="9">
        <f>IF(H269="","",INDEX(Systems!E$4:E$985,MATCH($F269,Systems!D$4:D$985,0),1))</f>
        <v>15</v>
      </c>
      <c r="K269" s="9" t="s">
        <v>109</v>
      </c>
      <c r="L269" s="9">
        <v>1990</v>
      </c>
      <c r="M269" s="9">
        <v>3</v>
      </c>
      <c r="N269" s="8">
        <f t="shared" si="279"/>
        <v>12500</v>
      </c>
      <c r="O269" s="9">
        <f t="shared" si="280"/>
        <v>2019</v>
      </c>
      <c r="P269" s="2">
        <f t="shared" ref="P269:AI269" si="316">IF($B269="","",IF($O269=P$3,$N269*(1+(O$2*0.03)),IF(P$3=$O269+$J269,$N269*(1+(O$2*0.03)),IF(P$3=$O269+2*$J269,$N269*(1+(O$2*0.03)),IF(P$3=$O269+3*$J269,$N269*(1+(O$2*0.03)),IF(P$3=$O269+4*$J269,$N269*(1+(O$2*0.03)),IF(P$3=$O269+5*$J269,$N269*(1+(O$2*0.03)),"")))))))</f>
        <v>12500</v>
      </c>
      <c r="Q269" s="2" t="str">
        <f t="shared" si="316"/>
        <v/>
      </c>
      <c r="R269" s="2" t="str">
        <f t="shared" si="316"/>
        <v/>
      </c>
      <c r="S269" s="2" t="str">
        <f t="shared" si="316"/>
        <v/>
      </c>
      <c r="T269" s="2" t="str">
        <f t="shared" si="316"/>
        <v/>
      </c>
      <c r="U269" s="2" t="str">
        <f t="shared" si="316"/>
        <v/>
      </c>
      <c r="V269" s="2" t="str">
        <f t="shared" si="316"/>
        <v/>
      </c>
      <c r="W269" s="2" t="str">
        <f t="shared" si="316"/>
        <v/>
      </c>
      <c r="X269" s="2" t="str">
        <f t="shared" si="316"/>
        <v/>
      </c>
      <c r="Y269" s="2" t="str">
        <f t="shared" si="316"/>
        <v/>
      </c>
      <c r="Z269" s="2" t="str">
        <f t="shared" si="316"/>
        <v/>
      </c>
      <c r="AA269" s="2" t="str">
        <f t="shared" si="316"/>
        <v/>
      </c>
      <c r="AB269" s="2" t="str">
        <f t="shared" si="316"/>
        <v/>
      </c>
      <c r="AC269" s="2" t="str">
        <f t="shared" si="316"/>
        <v/>
      </c>
      <c r="AD269" s="2" t="str">
        <f t="shared" si="316"/>
        <v/>
      </c>
      <c r="AE269" s="2">
        <f t="shared" si="316"/>
        <v>18125</v>
      </c>
      <c r="AF269" s="2" t="str">
        <f t="shared" si="316"/>
        <v/>
      </c>
      <c r="AG269" s="2" t="str">
        <f t="shared" si="316"/>
        <v/>
      </c>
      <c r="AH269" s="2" t="str">
        <f t="shared" si="316"/>
        <v/>
      </c>
      <c r="AI269" s="2" t="str">
        <f t="shared" si="316"/>
        <v/>
      </c>
    </row>
    <row r="270" spans="2:35" ht="15" customHeight="1" x14ac:dyDescent="0.3">
      <c r="B270" t="s">
        <v>96</v>
      </c>
      <c r="C270" t="s">
        <v>257</v>
      </c>
      <c r="D270" t="s">
        <v>5</v>
      </c>
      <c r="E270" s="9" t="s">
        <v>404</v>
      </c>
      <c r="F270" t="s">
        <v>58</v>
      </c>
      <c r="G270" s="9" t="s">
        <v>448</v>
      </c>
      <c r="H270" s="3">
        <v>1</v>
      </c>
      <c r="I270" s="8">
        <f>IF(H270="","",INDEX(Systems!F$4:F$985,MATCH($F270,Systems!D$4:D$985,0),1))</f>
        <v>12500</v>
      </c>
      <c r="J270" s="9">
        <f>IF(H270="","",INDEX(Systems!E$4:E$985,MATCH($F270,Systems!D$4:D$985,0),1))</f>
        <v>15</v>
      </c>
      <c r="K270" s="9" t="s">
        <v>109</v>
      </c>
      <c r="L270" s="9">
        <v>1990</v>
      </c>
      <c r="M270" s="9">
        <v>3</v>
      </c>
      <c r="N270" s="8">
        <f t="shared" si="279"/>
        <v>12500</v>
      </c>
      <c r="O270" s="9">
        <f t="shared" si="280"/>
        <v>2019</v>
      </c>
      <c r="P270" s="2">
        <f t="shared" ref="P270:AI270" si="317">IF($B270="","",IF($O270=P$3,$N270*(1+(O$2*0.03)),IF(P$3=$O270+$J270,$N270*(1+(O$2*0.03)),IF(P$3=$O270+2*$J270,$N270*(1+(O$2*0.03)),IF(P$3=$O270+3*$J270,$N270*(1+(O$2*0.03)),IF(P$3=$O270+4*$J270,$N270*(1+(O$2*0.03)),IF(P$3=$O270+5*$J270,$N270*(1+(O$2*0.03)),"")))))))</f>
        <v>12500</v>
      </c>
      <c r="Q270" s="2" t="str">
        <f t="shared" si="317"/>
        <v/>
      </c>
      <c r="R270" s="2" t="str">
        <f t="shared" si="317"/>
        <v/>
      </c>
      <c r="S270" s="2" t="str">
        <f t="shared" si="317"/>
        <v/>
      </c>
      <c r="T270" s="2" t="str">
        <f t="shared" si="317"/>
        <v/>
      </c>
      <c r="U270" s="2" t="str">
        <f t="shared" si="317"/>
        <v/>
      </c>
      <c r="V270" s="2" t="str">
        <f t="shared" si="317"/>
        <v/>
      </c>
      <c r="W270" s="2" t="str">
        <f t="shared" si="317"/>
        <v/>
      </c>
      <c r="X270" s="2" t="str">
        <f t="shared" si="317"/>
        <v/>
      </c>
      <c r="Y270" s="2" t="str">
        <f t="shared" si="317"/>
        <v/>
      </c>
      <c r="Z270" s="2" t="str">
        <f t="shared" si="317"/>
        <v/>
      </c>
      <c r="AA270" s="2" t="str">
        <f t="shared" si="317"/>
        <v/>
      </c>
      <c r="AB270" s="2" t="str">
        <f t="shared" si="317"/>
        <v/>
      </c>
      <c r="AC270" s="2" t="str">
        <f t="shared" si="317"/>
        <v/>
      </c>
      <c r="AD270" s="2" t="str">
        <f t="shared" si="317"/>
        <v/>
      </c>
      <c r="AE270" s="2">
        <f t="shared" si="317"/>
        <v>18125</v>
      </c>
      <c r="AF270" s="2" t="str">
        <f t="shared" si="317"/>
        <v/>
      </c>
      <c r="AG270" s="2" t="str">
        <f t="shared" si="317"/>
        <v/>
      </c>
      <c r="AH270" s="2" t="str">
        <f t="shared" si="317"/>
        <v/>
      </c>
      <c r="AI270" s="2" t="str">
        <f t="shared" si="317"/>
        <v/>
      </c>
    </row>
    <row r="271" spans="2:35" ht="15" customHeight="1" x14ac:dyDescent="0.3">
      <c r="B271" t="s">
        <v>96</v>
      </c>
      <c r="C271" t="s">
        <v>257</v>
      </c>
      <c r="D271" t="s">
        <v>5</v>
      </c>
      <c r="E271" s="9" t="s">
        <v>404</v>
      </c>
      <c r="F271" t="s">
        <v>58</v>
      </c>
      <c r="G271" s="9" t="s">
        <v>449</v>
      </c>
      <c r="H271" s="3">
        <v>1</v>
      </c>
      <c r="I271" s="8">
        <f>IF(H271="","",INDEX(Systems!F$4:F$985,MATCH($F271,Systems!D$4:D$985,0),1))</f>
        <v>12500</v>
      </c>
      <c r="J271" s="9">
        <f>IF(H271="","",INDEX(Systems!E$4:E$985,MATCH($F271,Systems!D$4:D$985,0),1))</f>
        <v>15</v>
      </c>
      <c r="K271" s="9" t="s">
        <v>109</v>
      </c>
      <c r="L271" s="9">
        <v>1990</v>
      </c>
      <c r="M271" s="9">
        <v>3</v>
      </c>
      <c r="N271" s="8">
        <f t="shared" si="279"/>
        <v>12500</v>
      </c>
      <c r="O271" s="9">
        <f t="shared" si="280"/>
        <v>2019</v>
      </c>
      <c r="P271" s="2">
        <f t="shared" ref="P271:AI271" si="318">IF($B271="","",IF($O271=P$3,$N271*(1+(O$2*0.03)),IF(P$3=$O271+$J271,$N271*(1+(O$2*0.03)),IF(P$3=$O271+2*$J271,$N271*(1+(O$2*0.03)),IF(P$3=$O271+3*$J271,$N271*(1+(O$2*0.03)),IF(P$3=$O271+4*$J271,$N271*(1+(O$2*0.03)),IF(P$3=$O271+5*$J271,$N271*(1+(O$2*0.03)),"")))))))</f>
        <v>12500</v>
      </c>
      <c r="Q271" s="2" t="str">
        <f t="shared" si="318"/>
        <v/>
      </c>
      <c r="R271" s="2" t="str">
        <f t="shared" si="318"/>
        <v/>
      </c>
      <c r="S271" s="2" t="str">
        <f t="shared" si="318"/>
        <v/>
      </c>
      <c r="T271" s="2" t="str">
        <f t="shared" si="318"/>
        <v/>
      </c>
      <c r="U271" s="2" t="str">
        <f t="shared" si="318"/>
        <v/>
      </c>
      <c r="V271" s="2" t="str">
        <f t="shared" si="318"/>
        <v/>
      </c>
      <c r="W271" s="2" t="str">
        <f t="shared" si="318"/>
        <v/>
      </c>
      <c r="X271" s="2" t="str">
        <f t="shared" si="318"/>
        <v/>
      </c>
      <c r="Y271" s="2" t="str">
        <f t="shared" si="318"/>
        <v/>
      </c>
      <c r="Z271" s="2" t="str">
        <f t="shared" si="318"/>
        <v/>
      </c>
      <c r="AA271" s="2" t="str">
        <f t="shared" si="318"/>
        <v/>
      </c>
      <c r="AB271" s="2" t="str">
        <f t="shared" si="318"/>
        <v/>
      </c>
      <c r="AC271" s="2" t="str">
        <f t="shared" si="318"/>
        <v/>
      </c>
      <c r="AD271" s="2" t="str">
        <f t="shared" si="318"/>
        <v/>
      </c>
      <c r="AE271" s="2">
        <f t="shared" si="318"/>
        <v>18125</v>
      </c>
      <c r="AF271" s="2" t="str">
        <f t="shared" si="318"/>
        <v/>
      </c>
      <c r="AG271" s="2" t="str">
        <f t="shared" si="318"/>
        <v/>
      </c>
      <c r="AH271" s="2" t="str">
        <f t="shared" si="318"/>
        <v/>
      </c>
      <c r="AI271" s="2" t="str">
        <f t="shared" si="318"/>
        <v/>
      </c>
    </row>
    <row r="272" spans="2:35" ht="15" customHeight="1" x14ac:dyDescent="0.3">
      <c r="B272" t="s">
        <v>96</v>
      </c>
      <c r="C272" t="s">
        <v>257</v>
      </c>
      <c r="D272" t="s">
        <v>5</v>
      </c>
      <c r="E272" s="9" t="s">
        <v>404</v>
      </c>
      <c r="F272" t="s">
        <v>58</v>
      </c>
      <c r="G272" s="9" t="s">
        <v>450</v>
      </c>
      <c r="H272" s="3">
        <v>1</v>
      </c>
      <c r="I272" s="8">
        <f>IF(H272="","",INDEX(Systems!F$4:F$985,MATCH($F272,Systems!D$4:D$985,0),1))</f>
        <v>12500</v>
      </c>
      <c r="J272" s="9">
        <f>IF(H272="","",INDEX(Systems!E$4:E$985,MATCH($F272,Systems!D$4:D$985,0),1))</f>
        <v>15</v>
      </c>
      <c r="K272" s="9" t="s">
        <v>109</v>
      </c>
      <c r="L272" s="9">
        <v>1990</v>
      </c>
      <c r="M272" s="9">
        <v>3</v>
      </c>
      <c r="N272" s="8">
        <f t="shared" si="279"/>
        <v>12500</v>
      </c>
      <c r="O272" s="9">
        <f t="shared" si="280"/>
        <v>2019</v>
      </c>
      <c r="P272" s="2">
        <f t="shared" ref="P272:AI272" si="319">IF($B272="","",IF($O272=P$3,$N272*(1+(O$2*0.03)),IF(P$3=$O272+$J272,$N272*(1+(O$2*0.03)),IF(P$3=$O272+2*$J272,$N272*(1+(O$2*0.03)),IF(P$3=$O272+3*$J272,$N272*(1+(O$2*0.03)),IF(P$3=$O272+4*$J272,$N272*(1+(O$2*0.03)),IF(P$3=$O272+5*$J272,$N272*(1+(O$2*0.03)),"")))))))</f>
        <v>12500</v>
      </c>
      <c r="Q272" s="2" t="str">
        <f t="shared" si="319"/>
        <v/>
      </c>
      <c r="R272" s="2" t="str">
        <f t="shared" si="319"/>
        <v/>
      </c>
      <c r="S272" s="2" t="str">
        <f t="shared" si="319"/>
        <v/>
      </c>
      <c r="T272" s="2" t="str">
        <f t="shared" si="319"/>
        <v/>
      </c>
      <c r="U272" s="2" t="str">
        <f t="shared" si="319"/>
        <v/>
      </c>
      <c r="V272" s="2" t="str">
        <f t="shared" si="319"/>
        <v/>
      </c>
      <c r="W272" s="2" t="str">
        <f t="shared" si="319"/>
        <v/>
      </c>
      <c r="X272" s="2" t="str">
        <f t="shared" si="319"/>
        <v/>
      </c>
      <c r="Y272" s="2" t="str">
        <f t="shared" si="319"/>
        <v/>
      </c>
      <c r="Z272" s="2" t="str">
        <f t="shared" si="319"/>
        <v/>
      </c>
      <c r="AA272" s="2" t="str">
        <f t="shared" si="319"/>
        <v/>
      </c>
      <c r="AB272" s="2" t="str">
        <f t="shared" si="319"/>
        <v/>
      </c>
      <c r="AC272" s="2" t="str">
        <f t="shared" si="319"/>
        <v/>
      </c>
      <c r="AD272" s="2" t="str">
        <f t="shared" si="319"/>
        <v/>
      </c>
      <c r="AE272" s="2">
        <f t="shared" si="319"/>
        <v>18125</v>
      </c>
      <c r="AF272" s="2" t="str">
        <f t="shared" si="319"/>
        <v/>
      </c>
      <c r="AG272" s="2" t="str">
        <f t="shared" si="319"/>
        <v/>
      </c>
      <c r="AH272" s="2" t="str">
        <f t="shared" si="319"/>
        <v/>
      </c>
      <c r="AI272" s="2" t="str">
        <f t="shared" si="319"/>
        <v/>
      </c>
    </row>
    <row r="273" spans="2:35" ht="15" customHeight="1" x14ac:dyDescent="0.3">
      <c r="B273" t="s">
        <v>96</v>
      </c>
      <c r="C273" t="s">
        <v>257</v>
      </c>
      <c r="D273" t="s">
        <v>5</v>
      </c>
      <c r="E273" s="9" t="s">
        <v>404</v>
      </c>
      <c r="F273" t="s">
        <v>58</v>
      </c>
      <c r="G273" s="9" t="s">
        <v>451</v>
      </c>
      <c r="H273" s="3">
        <v>1</v>
      </c>
      <c r="I273" s="8">
        <f>IF(H273="","",INDEX(Systems!F$4:F$985,MATCH($F273,Systems!D$4:D$985,0),1))</f>
        <v>12500</v>
      </c>
      <c r="J273" s="9">
        <f>IF(H273="","",INDEX(Systems!E$4:E$985,MATCH($F273,Systems!D$4:D$985,0),1))</f>
        <v>15</v>
      </c>
      <c r="K273" s="9" t="s">
        <v>109</v>
      </c>
      <c r="L273" s="9">
        <v>1990</v>
      </c>
      <c r="M273" s="9">
        <v>3</v>
      </c>
      <c r="N273" s="8">
        <f t="shared" si="279"/>
        <v>12500</v>
      </c>
      <c r="O273" s="9">
        <f t="shared" si="280"/>
        <v>2019</v>
      </c>
      <c r="P273" s="2">
        <f t="shared" ref="P273:AI273" si="320">IF($B273="","",IF($O273=P$3,$N273*(1+(O$2*0.03)),IF(P$3=$O273+$J273,$N273*(1+(O$2*0.03)),IF(P$3=$O273+2*$J273,$N273*(1+(O$2*0.03)),IF(P$3=$O273+3*$J273,$N273*(1+(O$2*0.03)),IF(P$3=$O273+4*$J273,$N273*(1+(O$2*0.03)),IF(P$3=$O273+5*$J273,$N273*(1+(O$2*0.03)),"")))))))</f>
        <v>12500</v>
      </c>
      <c r="Q273" s="2" t="str">
        <f t="shared" si="320"/>
        <v/>
      </c>
      <c r="R273" s="2" t="str">
        <f t="shared" si="320"/>
        <v/>
      </c>
      <c r="S273" s="2" t="str">
        <f t="shared" si="320"/>
        <v/>
      </c>
      <c r="T273" s="2" t="str">
        <f t="shared" si="320"/>
        <v/>
      </c>
      <c r="U273" s="2" t="str">
        <f t="shared" si="320"/>
        <v/>
      </c>
      <c r="V273" s="2" t="str">
        <f t="shared" si="320"/>
        <v/>
      </c>
      <c r="W273" s="2" t="str">
        <f t="shared" si="320"/>
        <v/>
      </c>
      <c r="X273" s="2" t="str">
        <f t="shared" si="320"/>
        <v/>
      </c>
      <c r="Y273" s="2" t="str">
        <f t="shared" si="320"/>
        <v/>
      </c>
      <c r="Z273" s="2" t="str">
        <f t="shared" si="320"/>
        <v/>
      </c>
      <c r="AA273" s="2" t="str">
        <f t="shared" si="320"/>
        <v/>
      </c>
      <c r="AB273" s="2" t="str">
        <f t="shared" si="320"/>
        <v/>
      </c>
      <c r="AC273" s="2" t="str">
        <f t="shared" si="320"/>
        <v/>
      </c>
      <c r="AD273" s="2" t="str">
        <f t="shared" si="320"/>
        <v/>
      </c>
      <c r="AE273" s="2">
        <f t="shared" si="320"/>
        <v>18125</v>
      </c>
      <c r="AF273" s="2" t="str">
        <f t="shared" si="320"/>
        <v/>
      </c>
      <c r="AG273" s="2" t="str">
        <f t="shared" si="320"/>
        <v/>
      </c>
      <c r="AH273" s="2" t="str">
        <f t="shared" si="320"/>
        <v/>
      </c>
      <c r="AI273" s="2" t="str">
        <f t="shared" si="320"/>
        <v/>
      </c>
    </row>
    <row r="274" spans="2:35" ht="15" customHeight="1" x14ac:dyDescent="0.3">
      <c r="B274" t="s">
        <v>96</v>
      </c>
      <c r="C274" t="s">
        <v>257</v>
      </c>
      <c r="D274" t="s">
        <v>5</v>
      </c>
      <c r="E274" s="9" t="s">
        <v>404</v>
      </c>
      <c r="F274" t="s">
        <v>58</v>
      </c>
      <c r="G274" s="9" t="s">
        <v>452</v>
      </c>
      <c r="H274" s="3">
        <v>1</v>
      </c>
      <c r="I274" s="8">
        <f>IF(H274="","",INDEX(Systems!F$4:F$985,MATCH($F274,Systems!D$4:D$985,0),1))</f>
        <v>12500</v>
      </c>
      <c r="J274" s="9">
        <f>IF(H274="","",INDEX(Systems!E$4:E$985,MATCH($F274,Systems!D$4:D$985,0),1))</f>
        <v>15</v>
      </c>
      <c r="K274" s="9" t="s">
        <v>109</v>
      </c>
      <c r="L274" s="9">
        <v>1990</v>
      </c>
      <c r="M274" s="9">
        <v>3</v>
      </c>
      <c r="N274" s="8">
        <f t="shared" si="279"/>
        <v>12500</v>
      </c>
      <c r="O274" s="9">
        <f t="shared" si="280"/>
        <v>2019</v>
      </c>
      <c r="P274" s="2">
        <f t="shared" ref="P274:AI274" si="321">IF($B274="","",IF($O274=P$3,$N274*(1+(O$2*0.03)),IF(P$3=$O274+$J274,$N274*(1+(O$2*0.03)),IF(P$3=$O274+2*$J274,$N274*(1+(O$2*0.03)),IF(P$3=$O274+3*$J274,$N274*(1+(O$2*0.03)),IF(P$3=$O274+4*$J274,$N274*(1+(O$2*0.03)),IF(P$3=$O274+5*$J274,$N274*(1+(O$2*0.03)),"")))))))</f>
        <v>12500</v>
      </c>
      <c r="Q274" s="2" t="str">
        <f t="shared" si="321"/>
        <v/>
      </c>
      <c r="R274" s="2" t="str">
        <f t="shared" si="321"/>
        <v/>
      </c>
      <c r="S274" s="2" t="str">
        <f t="shared" si="321"/>
        <v/>
      </c>
      <c r="T274" s="2" t="str">
        <f t="shared" si="321"/>
        <v/>
      </c>
      <c r="U274" s="2" t="str">
        <f t="shared" si="321"/>
        <v/>
      </c>
      <c r="V274" s="2" t="str">
        <f t="shared" si="321"/>
        <v/>
      </c>
      <c r="W274" s="2" t="str">
        <f t="shared" si="321"/>
        <v/>
      </c>
      <c r="X274" s="2" t="str">
        <f t="shared" si="321"/>
        <v/>
      </c>
      <c r="Y274" s="2" t="str">
        <f t="shared" si="321"/>
        <v/>
      </c>
      <c r="Z274" s="2" t="str">
        <f t="shared" si="321"/>
        <v/>
      </c>
      <c r="AA274" s="2" t="str">
        <f t="shared" si="321"/>
        <v/>
      </c>
      <c r="AB274" s="2" t="str">
        <f t="shared" si="321"/>
        <v/>
      </c>
      <c r="AC274" s="2" t="str">
        <f t="shared" si="321"/>
        <v/>
      </c>
      <c r="AD274" s="2" t="str">
        <f t="shared" si="321"/>
        <v/>
      </c>
      <c r="AE274" s="2">
        <f t="shared" si="321"/>
        <v>18125</v>
      </c>
      <c r="AF274" s="2" t="str">
        <f t="shared" si="321"/>
        <v/>
      </c>
      <c r="AG274" s="2" t="str">
        <f t="shared" si="321"/>
        <v/>
      </c>
      <c r="AH274" s="2" t="str">
        <f t="shared" si="321"/>
        <v/>
      </c>
      <c r="AI274" s="2" t="str">
        <f t="shared" si="321"/>
        <v/>
      </c>
    </row>
    <row r="275" spans="2:35" ht="15" customHeight="1" x14ac:dyDescent="0.3">
      <c r="B275" t="s">
        <v>96</v>
      </c>
      <c r="C275" t="s">
        <v>257</v>
      </c>
      <c r="D275" t="s">
        <v>5</v>
      </c>
      <c r="E275" s="9" t="s">
        <v>404</v>
      </c>
      <c r="F275" t="s">
        <v>58</v>
      </c>
      <c r="G275" s="9" t="s">
        <v>453</v>
      </c>
      <c r="H275" s="3">
        <v>1</v>
      </c>
      <c r="I275" s="8">
        <f>IF(H275="","",INDEX(Systems!F$4:F$985,MATCH($F275,Systems!D$4:D$985,0),1))</f>
        <v>12500</v>
      </c>
      <c r="J275" s="9">
        <f>IF(H275="","",INDEX(Systems!E$4:E$985,MATCH($F275,Systems!D$4:D$985,0),1))</f>
        <v>15</v>
      </c>
      <c r="K275" s="9" t="s">
        <v>109</v>
      </c>
      <c r="L275" s="9">
        <v>1990</v>
      </c>
      <c r="M275" s="9">
        <v>3</v>
      </c>
      <c r="N275" s="8">
        <f t="shared" si="279"/>
        <v>12500</v>
      </c>
      <c r="O275" s="9">
        <f t="shared" si="280"/>
        <v>2019</v>
      </c>
      <c r="P275" s="2">
        <f t="shared" ref="P275:AI275" si="322">IF($B275="","",IF($O275=P$3,$N275*(1+(O$2*0.03)),IF(P$3=$O275+$J275,$N275*(1+(O$2*0.03)),IF(P$3=$O275+2*$J275,$N275*(1+(O$2*0.03)),IF(P$3=$O275+3*$J275,$N275*(1+(O$2*0.03)),IF(P$3=$O275+4*$J275,$N275*(1+(O$2*0.03)),IF(P$3=$O275+5*$J275,$N275*(1+(O$2*0.03)),"")))))))</f>
        <v>12500</v>
      </c>
      <c r="Q275" s="2" t="str">
        <f t="shared" si="322"/>
        <v/>
      </c>
      <c r="R275" s="2" t="str">
        <f t="shared" si="322"/>
        <v/>
      </c>
      <c r="S275" s="2" t="str">
        <f t="shared" si="322"/>
        <v/>
      </c>
      <c r="T275" s="2" t="str">
        <f t="shared" si="322"/>
        <v/>
      </c>
      <c r="U275" s="2" t="str">
        <f t="shared" si="322"/>
        <v/>
      </c>
      <c r="V275" s="2" t="str">
        <f t="shared" si="322"/>
        <v/>
      </c>
      <c r="W275" s="2" t="str">
        <f t="shared" si="322"/>
        <v/>
      </c>
      <c r="X275" s="2" t="str">
        <f t="shared" si="322"/>
        <v/>
      </c>
      <c r="Y275" s="2" t="str">
        <f t="shared" si="322"/>
        <v/>
      </c>
      <c r="Z275" s="2" t="str">
        <f t="shared" si="322"/>
        <v/>
      </c>
      <c r="AA275" s="2" t="str">
        <f t="shared" si="322"/>
        <v/>
      </c>
      <c r="AB275" s="2" t="str">
        <f t="shared" si="322"/>
        <v/>
      </c>
      <c r="AC275" s="2" t="str">
        <f t="shared" si="322"/>
        <v/>
      </c>
      <c r="AD275" s="2" t="str">
        <f t="shared" si="322"/>
        <v/>
      </c>
      <c r="AE275" s="2">
        <f t="shared" si="322"/>
        <v>18125</v>
      </c>
      <c r="AF275" s="2" t="str">
        <f t="shared" si="322"/>
        <v/>
      </c>
      <c r="AG275" s="2" t="str">
        <f t="shared" si="322"/>
        <v/>
      </c>
      <c r="AH275" s="2" t="str">
        <f t="shared" si="322"/>
        <v/>
      </c>
      <c r="AI275" s="2" t="str">
        <f t="shared" si="322"/>
        <v/>
      </c>
    </row>
    <row r="276" spans="2:35" ht="15" customHeight="1" x14ac:dyDescent="0.3">
      <c r="B276" t="s">
        <v>96</v>
      </c>
      <c r="C276" t="s">
        <v>257</v>
      </c>
      <c r="D276" t="s">
        <v>5</v>
      </c>
      <c r="E276" s="9" t="s">
        <v>404</v>
      </c>
      <c r="F276" t="s">
        <v>58</v>
      </c>
      <c r="G276" s="9" t="s">
        <v>454</v>
      </c>
      <c r="H276" s="3">
        <v>1</v>
      </c>
      <c r="I276" s="8">
        <f>IF(H276="","",INDEX(Systems!F$4:F$985,MATCH($F276,Systems!D$4:D$985,0),1))</f>
        <v>12500</v>
      </c>
      <c r="J276" s="9">
        <f>IF(H276="","",INDEX(Systems!E$4:E$985,MATCH($F276,Systems!D$4:D$985,0),1))</f>
        <v>15</v>
      </c>
      <c r="K276" s="9" t="s">
        <v>109</v>
      </c>
      <c r="L276" s="9">
        <v>1990</v>
      </c>
      <c r="M276" s="9">
        <v>3</v>
      </c>
      <c r="N276" s="8">
        <f t="shared" si="279"/>
        <v>12500</v>
      </c>
      <c r="O276" s="9">
        <f t="shared" si="280"/>
        <v>2019</v>
      </c>
      <c r="P276" s="2">
        <f t="shared" ref="P276:AI276" si="323">IF($B276="","",IF($O276=P$3,$N276*(1+(O$2*0.03)),IF(P$3=$O276+$J276,$N276*(1+(O$2*0.03)),IF(P$3=$O276+2*$J276,$N276*(1+(O$2*0.03)),IF(P$3=$O276+3*$J276,$N276*(1+(O$2*0.03)),IF(P$3=$O276+4*$J276,$N276*(1+(O$2*0.03)),IF(P$3=$O276+5*$J276,$N276*(1+(O$2*0.03)),"")))))))</f>
        <v>12500</v>
      </c>
      <c r="Q276" s="2" t="str">
        <f t="shared" si="323"/>
        <v/>
      </c>
      <c r="R276" s="2" t="str">
        <f t="shared" si="323"/>
        <v/>
      </c>
      <c r="S276" s="2" t="str">
        <f t="shared" si="323"/>
        <v/>
      </c>
      <c r="T276" s="2" t="str">
        <f t="shared" si="323"/>
        <v/>
      </c>
      <c r="U276" s="2" t="str">
        <f t="shared" si="323"/>
        <v/>
      </c>
      <c r="V276" s="2" t="str">
        <f t="shared" si="323"/>
        <v/>
      </c>
      <c r="W276" s="2" t="str">
        <f t="shared" si="323"/>
        <v/>
      </c>
      <c r="X276" s="2" t="str">
        <f t="shared" si="323"/>
        <v/>
      </c>
      <c r="Y276" s="2" t="str">
        <f t="shared" si="323"/>
        <v/>
      </c>
      <c r="Z276" s="2" t="str">
        <f t="shared" si="323"/>
        <v/>
      </c>
      <c r="AA276" s="2" t="str">
        <f t="shared" si="323"/>
        <v/>
      </c>
      <c r="AB276" s="2" t="str">
        <f t="shared" si="323"/>
        <v/>
      </c>
      <c r="AC276" s="2" t="str">
        <f t="shared" si="323"/>
        <v/>
      </c>
      <c r="AD276" s="2" t="str">
        <f t="shared" si="323"/>
        <v/>
      </c>
      <c r="AE276" s="2">
        <f t="shared" si="323"/>
        <v>18125</v>
      </c>
      <c r="AF276" s="2" t="str">
        <f t="shared" si="323"/>
        <v/>
      </c>
      <c r="AG276" s="2" t="str">
        <f t="shared" si="323"/>
        <v/>
      </c>
      <c r="AH276" s="2" t="str">
        <f t="shared" si="323"/>
        <v/>
      </c>
      <c r="AI276" s="2" t="str">
        <f t="shared" si="323"/>
        <v/>
      </c>
    </row>
    <row r="277" spans="2:35" ht="15" customHeight="1" x14ac:dyDescent="0.3">
      <c r="B277" t="s">
        <v>96</v>
      </c>
      <c r="C277" t="s">
        <v>257</v>
      </c>
      <c r="D277" t="s">
        <v>5</v>
      </c>
      <c r="E277" s="9" t="s">
        <v>404</v>
      </c>
      <c r="F277" t="s">
        <v>58</v>
      </c>
      <c r="G277" s="9" t="s">
        <v>455</v>
      </c>
      <c r="H277" s="3">
        <v>1</v>
      </c>
      <c r="I277" s="8">
        <f>IF(H277="","",INDEX(Systems!F$4:F$985,MATCH($F277,Systems!D$4:D$985,0),1))</f>
        <v>12500</v>
      </c>
      <c r="J277" s="9">
        <f>IF(H277="","",INDEX(Systems!E$4:E$985,MATCH($F277,Systems!D$4:D$985,0),1))</f>
        <v>15</v>
      </c>
      <c r="K277" s="9" t="s">
        <v>109</v>
      </c>
      <c r="L277" s="9">
        <v>1990</v>
      </c>
      <c r="M277" s="9">
        <v>3</v>
      </c>
      <c r="N277" s="8">
        <f t="shared" si="279"/>
        <v>12500</v>
      </c>
      <c r="O277" s="9">
        <f t="shared" si="280"/>
        <v>2019</v>
      </c>
      <c r="P277" s="2">
        <f t="shared" ref="P277:AI277" si="324">IF($B277="","",IF($O277=P$3,$N277*(1+(O$2*0.03)),IF(P$3=$O277+$J277,$N277*(1+(O$2*0.03)),IF(P$3=$O277+2*$J277,$N277*(1+(O$2*0.03)),IF(P$3=$O277+3*$J277,$N277*(1+(O$2*0.03)),IF(P$3=$O277+4*$J277,$N277*(1+(O$2*0.03)),IF(P$3=$O277+5*$J277,$N277*(1+(O$2*0.03)),"")))))))</f>
        <v>12500</v>
      </c>
      <c r="Q277" s="2" t="str">
        <f t="shared" si="324"/>
        <v/>
      </c>
      <c r="R277" s="2" t="str">
        <f t="shared" si="324"/>
        <v/>
      </c>
      <c r="S277" s="2" t="str">
        <f t="shared" si="324"/>
        <v/>
      </c>
      <c r="T277" s="2" t="str">
        <f t="shared" si="324"/>
        <v/>
      </c>
      <c r="U277" s="2" t="str">
        <f t="shared" si="324"/>
        <v/>
      </c>
      <c r="V277" s="2" t="str">
        <f t="shared" si="324"/>
        <v/>
      </c>
      <c r="W277" s="2" t="str">
        <f t="shared" si="324"/>
        <v/>
      </c>
      <c r="X277" s="2" t="str">
        <f t="shared" si="324"/>
        <v/>
      </c>
      <c r="Y277" s="2" t="str">
        <f t="shared" si="324"/>
        <v/>
      </c>
      <c r="Z277" s="2" t="str">
        <f t="shared" si="324"/>
        <v/>
      </c>
      <c r="AA277" s="2" t="str">
        <f t="shared" si="324"/>
        <v/>
      </c>
      <c r="AB277" s="2" t="str">
        <f t="shared" si="324"/>
        <v/>
      </c>
      <c r="AC277" s="2" t="str">
        <f t="shared" si="324"/>
        <v/>
      </c>
      <c r="AD277" s="2" t="str">
        <f t="shared" si="324"/>
        <v/>
      </c>
      <c r="AE277" s="2">
        <f t="shared" si="324"/>
        <v>18125</v>
      </c>
      <c r="AF277" s="2" t="str">
        <f t="shared" si="324"/>
        <v/>
      </c>
      <c r="AG277" s="2" t="str">
        <f t="shared" si="324"/>
        <v/>
      </c>
      <c r="AH277" s="2" t="str">
        <f t="shared" si="324"/>
        <v/>
      </c>
      <c r="AI277" s="2" t="str">
        <f t="shared" si="324"/>
        <v/>
      </c>
    </row>
    <row r="278" spans="2:35" ht="15" customHeight="1" x14ac:dyDescent="0.3">
      <c r="B278" t="s">
        <v>96</v>
      </c>
      <c r="C278" t="s">
        <v>257</v>
      </c>
      <c r="D278" t="s">
        <v>5</v>
      </c>
      <c r="E278" s="9" t="s">
        <v>404</v>
      </c>
      <c r="F278" t="s">
        <v>133</v>
      </c>
      <c r="G278" s="9" t="s">
        <v>456</v>
      </c>
      <c r="H278" s="3">
        <v>1</v>
      </c>
      <c r="I278" s="8">
        <f>IF(H278="","",INDEX(Systems!F$4:F$985,MATCH($F278,Systems!D$4:D$985,0),1))</f>
        <v>8750</v>
      </c>
      <c r="J278" s="9">
        <f>IF(H278="","",INDEX(Systems!E$4:E$985,MATCH($F278,Systems!D$4:D$985,0),1))</f>
        <v>15</v>
      </c>
      <c r="K278" s="9" t="s">
        <v>109</v>
      </c>
      <c r="L278" s="9">
        <v>1990</v>
      </c>
      <c r="M278" s="9">
        <v>3</v>
      </c>
      <c r="N278" s="8">
        <f t="shared" ref="N278:N279" si="325">IF(H278="","",H278*I278)</f>
        <v>8750</v>
      </c>
      <c r="O278" s="9">
        <f t="shared" ref="O278:O279" si="326">IF(M278="","",IF(IF(M278=1,$C$1,IF(M278=2,L278+(0.8*J278),IF(M278=3,L278+J278)))&lt;$C$1,$C$1,(IF(M278=1,$C$1,IF(M278=2,L278+(0.8*J278),IF(M278=3,L278+J278))))))</f>
        <v>2019</v>
      </c>
      <c r="P278" s="2">
        <f t="shared" ref="P278:AI278" si="327">IF($B278="","",IF($O278=P$3,$N278*(1+(O$2*0.03)),IF(P$3=$O278+$J278,$N278*(1+(O$2*0.03)),IF(P$3=$O278+2*$J278,$N278*(1+(O$2*0.03)),IF(P$3=$O278+3*$J278,$N278*(1+(O$2*0.03)),IF(P$3=$O278+4*$J278,$N278*(1+(O$2*0.03)),IF(P$3=$O278+5*$J278,$N278*(1+(O$2*0.03)),"")))))))</f>
        <v>8750</v>
      </c>
      <c r="Q278" s="2" t="str">
        <f t="shared" si="327"/>
        <v/>
      </c>
      <c r="R278" s="2" t="str">
        <f t="shared" si="327"/>
        <v/>
      </c>
      <c r="S278" s="2" t="str">
        <f t="shared" si="327"/>
        <v/>
      </c>
      <c r="T278" s="2" t="str">
        <f t="shared" si="327"/>
        <v/>
      </c>
      <c r="U278" s="2" t="str">
        <f t="shared" si="327"/>
        <v/>
      </c>
      <c r="V278" s="2" t="str">
        <f t="shared" si="327"/>
        <v/>
      </c>
      <c r="W278" s="2" t="str">
        <f t="shared" si="327"/>
        <v/>
      </c>
      <c r="X278" s="2" t="str">
        <f t="shared" si="327"/>
        <v/>
      </c>
      <c r="Y278" s="2" t="str">
        <f t="shared" si="327"/>
        <v/>
      </c>
      <c r="Z278" s="2" t="str">
        <f t="shared" si="327"/>
        <v/>
      </c>
      <c r="AA278" s="2" t="str">
        <f t="shared" si="327"/>
        <v/>
      </c>
      <c r="AB278" s="2" t="str">
        <f t="shared" si="327"/>
        <v/>
      </c>
      <c r="AC278" s="2" t="str">
        <f t="shared" si="327"/>
        <v/>
      </c>
      <c r="AD278" s="2" t="str">
        <f t="shared" si="327"/>
        <v/>
      </c>
      <c r="AE278" s="2">
        <f t="shared" si="327"/>
        <v>12687.5</v>
      </c>
      <c r="AF278" s="2" t="str">
        <f t="shared" si="327"/>
        <v/>
      </c>
      <c r="AG278" s="2" t="str">
        <f t="shared" si="327"/>
        <v/>
      </c>
      <c r="AH278" s="2" t="str">
        <f t="shared" si="327"/>
        <v/>
      </c>
      <c r="AI278" s="2" t="str">
        <f t="shared" si="327"/>
        <v/>
      </c>
    </row>
    <row r="279" spans="2:35" ht="15" customHeight="1" x14ac:dyDescent="0.3">
      <c r="B279" t="s">
        <v>96</v>
      </c>
      <c r="C279" t="s">
        <v>257</v>
      </c>
      <c r="D279" t="s">
        <v>5</v>
      </c>
      <c r="E279" s="9" t="s">
        <v>404</v>
      </c>
      <c r="F279" t="s">
        <v>59</v>
      </c>
      <c r="G279" s="9" t="s">
        <v>457</v>
      </c>
      <c r="H279" s="3">
        <v>1</v>
      </c>
      <c r="I279" s="8">
        <f>IF(H279="","",INDEX(Systems!F$4:F$985,MATCH($F279,Systems!D$4:D$985,0),1))</f>
        <v>25000</v>
      </c>
      <c r="J279" s="9">
        <f>IF(H279="","",INDEX(Systems!E$4:E$985,MATCH($F279,Systems!D$4:D$985,0),1))</f>
        <v>15</v>
      </c>
      <c r="K279" s="9" t="s">
        <v>109</v>
      </c>
      <c r="L279" s="9">
        <v>1990</v>
      </c>
      <c r="M279" s="9">
        <v>3</v>
      </c>
      <c r="N279" s="8">
        <f t="shared" si="325"/>
        <v>25000</v>
      </c>
      <c r="O279" s="9">
        <f t="shared" si="326"/>
        <v>2019</v>
      </c>
      <c r="P279" s="2">
        <f t="shared" ref="P279:AI279" si="328">IF($B279="","",IF($O279=P$3,$N279*(1+(O$2*0.03)),IF(P$3=$O279+$J279,$N279*(1+(O$2*0.03)),IF(P$3=$O279+2*$J279,$N279*(1+(O$2*0.03)),IF(P$3=$O279+3*$J279,$N279*(1+(O$2*0.03)),IF(P$3=$O279+4*$J279,$N279*(1+(O$2*0.03)),IF(P$3=$O279+5*$J279,$N279*(1+(O$2*0.03)),"")))))))</f>
        <v>25000</v>
      </c>
      <c r="Q279" s="2" t="str">
        <f t="shared" si="328"/>
        <v/>
      </c>
      <c r="R279" s="2" t="str">
        <f t="shared" si="328"/>
        <v/>
      </c>
      <c r="S279" s="2" t="str">
        <f t="shared" si="328"/>
        <v/>
      </c>
      <c r="T279" s="2" t="str">
        <f t="shared" si="328"/>
        <v/>
      </c>
      <c r="U279" s="2" t="str">
        <f t="shared" si="328"/>
        <v/>
      </c>
      <c r="V279" s="2" t="str">
        <f t="shared" si="328"/>
        <v/>
      </c>
      <c r="W279" s="2" t="str">
        <f t="shared" si="328"/>
        <v/>
      </c>
      <c r="X279" s="2" t="str">
        <f t="shared" si="328"/>
        <v/>
      </c>
      <c r="Y279" s="2" t="str">
        <f t="shared" si="328"/>
        <v/>
      </c>
      <c r="Z279" s="2" t="str">
        <f t="shared" si="328"/>
        <v/>
      </c>
      <c r="AA279" s="2" t="str">
        <f t="shared" si="328"/>
        <v/>
      </c>
      <c r="AB279" s="2" t="str">
        <f t="shared" si="328"/>
        <v/>
      </c>
      <c r="AC279" s="2" t="str">
        <f t="shared" si="328"/>
        <v/>
      </c>
      <c r="AD279" s="2" t="str">
        <f t="shared" si="328"/>
        <v/>
      </c>
      <c r="AE279" s="2">
        <f t="shared" si="328"/>
        <v>36250</v>
      </c>
      <c r="AF279" s="2" t="str">
        <f t="shared" si="328"/>
        <v/>
      </c>
      <c r="AG279" s="2" t="str">
        <f t="shared" si="328"/>
        <v/>
      </c>
      <c r="AH279" s="2" t="str">
        <f t="shared" si="328"/>
        <v/>
      </c>
      <c r="AI279" s="2" t="str">
        <f t="shared" si="328"/>
        <v/>
      </c>
    </row>
    <row r="280" spans="2:35" ht="15" customHeight="1" x14ac:dyDescent="0.3">
      <c r="B280" t="s">
        <v>96</v>
      </c>
      <c r="C280" t="s">
        <v>257</v>
      </c>
      <c r="D280" t="s">
        <v>9</v>
      </c>
      <c r="E280" s="9" t="s">
        <v>406</v>
      </c>
      <c r="F280" t="s">
        <v>229</v>
      </c>
      <c r="G280" s="9" t="s">
        <v>458</v>
      </c>
      <c r="H280" s="3">
        <v>1</v>
      </c>
      <c r="I280" s="8">
        <f>IF(H280="","",INDEX(Systems!F$4:F$985,MATCH($F280,Systems!D$4:D$985,0),1))</f>
        <v>8500</v>
      </c>
      <c r="J280" s="9">
        <f>IF(H280="","",INDEX(Systems!E$4:E$985,MATCH($F280,Systems!D$4:D$985,0),1))</f>
        <v>30</v>
      </c>
      <c r="K280" s="9" t="s">
        <v>109</v>
      </c>
      <c r="L280" s="9">
        <v>1990</v>
      </c>
      <c r="M280" s="9">
        <v>3</v>
      </c>
      <c r="N280" s="8">
        <f t="shared" si="279"/>
        <v>8500</v>
      </c>
      <c r="O280" s="9">
        <f t="shared" si="280"/>
        <v>2020</v>
      </c>
      <c r="P280" s="2" t="str">
        <f t="shared" ref="P280:AI280" si="329">IF($B280="","",IF($O280=P$3,$N280*(1+(O$2*0.03)),IF(P$3=$O280+$J280,$N280*(1+(O$2*0.03)),IF(P$3=$O280+2*$J280,$N280*(1+(O$2*0.03)),IF(P$3=$O280+3*$J280,$N280*(1+(O$2*0.03)),IF(P$3=$O280+4*$J280,$N280*(1+(O$2*0.03)),IF(P$3=$O280+5*$J280,$N280*(1+(O$2*0.03)),"")))))))</f>
        <v/>
      </c>
      <c r="Q280" s="2">
        <f t="shared" si="329"/>
        <v>8755</v>
      </c>
      <c r="R280" s="2" t="str">
        <f t="shared" si="329"/>
        <v/>
      </c>
      <c r="S280" s="2" t="str">
        <f t="shared" si="329"/>
        <v/>
      </c>
      <c r="T280" s="2" t="str">
        <f t="shared" si="329"/>
        <v/>
      </c>
      <c r="U280" s="2" t="str">
        <f t="shared" si="329"/>
        <v/>
      </c>
      <c r="V280" s="2" t="str">
        <f t="shared" si="329"/>
        <v/>
      </c>
      <c r="W280" s="2" t="str">
        <f t="shared" si="329"/>
        <v/>
      </c>
      <c r="X280" s="2" t="str">
        <f t="shared" si="329"/>
        <v/>
      </c>
      <c r="Y280" s="2" t="str">
        <f t="shared" si="329"/>
        <v/>
      </c>
      <c r="Z280" s="2" t="str">
        <f t="shared" si="329"/>
        <v/>
      </c>
      <c r="AA280" s="2" t="str">
        <f t="shared" si="329"/>
        <v/>
      </c>
      <c r="AB280" s="2" t="str">
        <f t="shared" si="329"/>
        <v/>
      </c>
      <c r="AC280" s="2" t="str">
        <f t="shared" si="329"/>
        <v/>
      </c>
      <c r="AD280" s="2" t="str">
        <f t="shared" si="329"/>
        <v/>
      </c>
      <c r="AE280" s="2" t="str">
        <f t="shared" si="329"/>
        <v/>
      </c>
      <c r="AF280" s="2" t="str">
        <f t="shared" si="329"/>
        <v/>
      </c>
      <c r="AG280" s="2" t="str">
        <f t="shared" si="329"/>
        <v/>
      </c>
      <c r="AH280" s="2" t="str">
        <f t="shared" si="329"/>
        <v/>
      </c>
      <c r="AI280" s="2" t="str">
        <f t="shared" si="329"/>
        <v/>
      </c>
    </row>
    <row r="281" spans="2:35" ht="15" customHeight="1" x14ac:dyDescent="0.3">
      <c r="B281" t="s">
        <v>96</v>
      </c>
      <c r="C281" t="s">
        <v>257</v>
      </c>
      <c r="D281" t="s">
        <v>9</v>
      </c>
      <c r="E281" s="9" t="s">
        <v>406</v>
      </c>
      <c r="F281" t="s">
        <v>459</v>
      </c>
      <c r="G281" s="9" t="s">
        <v>460</v>
      </c>
      <c r="H281" s="3">
        <v>1</v>
      </c>
      <c r="I281" s="8">
        <f>IF(H281="","",INDEX(Systems!F$4:F$985,MATCH($F281,Systems!D$4:D$985,0),1))</f>
        <v>8500</v>
      </c>
      <c r="J281" s="9">
        <f>IF(H281="","",INDEX(Systems!E$4:E$985,MATCH($F281,Systems!D$4:D$985,0),1))</f>
        <v>30</v>
      </c>
      <c r="K281" s="9" t="s">
        <v>109</v>
      </c>
      <c r="L281" s="9">
        <v>1990</v>
      </c>
      <c r="M281" s="9">
        <v>3</v>
      </c>
      <c r="N281" s="8">
        <f t="shared" si="279"/>
        <v>8500</v>
      </c>
      <c r="O281" s="9">
        <f t="shared" si="280"/>
        <v>2020</v>
      </c>
      <c r="P281" s="2" t="str">
        <f t="shared" ref="P281:AI281" si="330">IF($B281="","",IF($O281=P$3,$N281*(1+(O$2*0.03)),IF(P$3=$O281+$J281,$N281*(1+(O$2*0.03)),IF(P$3=$O281+2*$J281,$N281*(1+(O$2*0.03)),IF(P$3=$O281+3*$J281,$N281*(1+(O$2*0.03)),IF(P$3=$O281+4*$J281,$N281*(1+(O$2*0.03)),IF(P$3=$O281+5*$J281,$N281*(1+(O$2*0.03)),"")))))))</f>
        <v/>
      </c>
      <c r="Q281" s="2">
        <f t="shared" si="330"/>
        <v>8755</v>
      </c>
      <c r="R281" s="2" t="str">
        <f t="shared" si="330"/>
        <v/>
      </c>
      <c r="S281" s="2" t="str">
        <f t="shared" si="330"/>
        <v/>
      </c>
      <c r="T281" s="2" t="str">
        <f t="shared" si="330"/>
        <v/>
      </c>
      <c r="U281" s="2" t="str">
        <f t="shared" si="330"/>
        <v/>
      </c>
      <c r="V281" s="2" t="str">
        <f t="shared" si="330"/>
        <v/>
      </c>
      <c r="W281" s="2" t="str">
        <f t="shared" si="330"/>
        <v/>
      </c>
      <c r="X281" s="2" t="str">
        <f t="shared" si="330"/>
        <v/>
      </c>
      <c r="Y281" s="2" t="str">
        <f t="shared" si="330"/>
        <v/>
      </c>
      <c r="Z281" s="2" t="str">
        <f t="shared" si="330"/>
        <v/>
      </c>
      <c r="AA281" s="2" t="str">
        <f t="shared" si="330"/>
        <v/>
      </c>
      <c r="AB281" s="2" t="str">
        <f t="shared" si="330"/>
        <v/>
      </c>
      <c r="AC281" s="2" t="str">
        <f t="shared" si="330"/>
        <v/>
      </c>
      <c r="AD281" s="2" t="str">
        <f t="shared" si="330"/>
        <v/>
      </c>
      <c r="AE281" s="2" t="str">
        <f t="shared" si="330"/>
        <v/>
      </c>
      <c r="AF281" s="2" t="str">
        <f t="shared" si="330"/>
        <v/>
      </c>
      <c r="AG281" s="2" t="str">
        <f t="shared" si="330"/>
        <v/>
      </c>
      <c r="AH281" s="2" t="str">
        <f t="shared" si="330"/>
        <v/>
      </c>
      <c r="AI281" s="2" t="str">
        <f t="shared" si="330"/>
        <v/>
      </c>
    </row>
    <row r="282" spans="2:35" ht="15" customHeight="1" x14ac:dyDescent="0.3">
      <c r="B282" t="s">
        <v>96</v>
      </c>
      <c r="C282" t="s">
        <v>257</v>
      </c>
      <c r="D282" t="s">
        <v>5</v>
      </c>
      <c r="E282" s="9" t="s">
        <v>405</v>
      </c>
      <c r="F282" t="s">
        <v>58</v>
      </c>
      <c r="G282" s="9" t="s">
        <v>461</v>
      </c>
      <c r="H282" s="3">
        <v>1</v>
      </c>
      <c r="I282" s="8">
        <f>IF(H282="","",INDEX(Systems!F$4:F$985,MATCH($F282,Systems!D$4:D$985,0),1))</f>
        <v>12500</v>
      </c>
      <c r="J282" s="9">
        <f>IF(H282="","",INDEX(Systems!E$4:E$985,MATCH($F282,Systems!D$4:D$985,0),1))</f>
        <v>15</v>
      </c>
      <c r="K282" s="9" t="s">
        <v>109</v>
      </c>
      <c r="L282" s="9">
        <v>2004</v>
      </c>
      <c r="M282" s="9">
        <v>3</v>
      </c>
      <c r="N282" s="8">
        <f t="shared" si="279"/>
        <v>12500</v>
      </c>
      <c r="O282" s="9">
        <f t="shared" si="280"/>
        <v>2019</v>
      </c>
      <c r="P282" s="2">
        <f t="shared" ref="P282:AI282" si="331">IF($B282="","",IF($O282=P$3,$N282*(1+(O$2*0.03)),IF(P$3=$O282+$J282,$N282*(1+(O$2*0.03)),IF(P$3=$O282+2*$J282,$N282*(1+(O$2*0.03)),IF(P$3=$O282+3*$J282,$N282*(1+(O$2*0.03)),IF(P$3=$O282+4*$J282,$N282*(1+(O$2*0.03)),IF(P$3=$O282+5*$J282,$N282*(1+(O$2*0.03)),"")))))))</f>
        <v>12500</v>
      </c>
      <c r="Q282" s="2" t="str">
        <f t="shared" si="331"/>
        <v/>
      </c>
      <c r="R282" s="2" t="str">
        <f t="shared" si="331"/>
        <v/>
      </c>
      <c r="S282" s="2" t="str">
        <f t="shared" si="331"/>
        <v/>
      </c>
      <c r="T282" s="2" t="str">
        <f t="shared" si="331"/>
        <v/>
      </c>
      <c r="U282" s="2" t="str">
        <f t="shared" si="331"/>
        <v/>
      </c>
      <c r="V282" s="2" t="str">
        <f t="shared" si="331"/>
        <v/>
      </c>
      <c r="W282" s="2" t="str">
        <f t="shared" si="331"/>
        <v/>
      </c>
      <c r="X282" s="2" t="str">
        <f t="shared" si="331"/>
        <v/>
      </c>
      <c r="Y282" s="2" t="str">
        <f t="shared" si="331"/>
        <v/>
      </c>
      <c r="Z282" s="2" t="str">
        <f t="shared" si="331"/>
        <v/>
      </c>
      <c r="AA282" s="2" t="str">
        <f t="shared" si="331"/>
        <v/>
      </c>
      <c r="AB282" s="2" t="str">
        <f t="shared" si="331"/>
        <v/>
      </c>
      <c r="AC282" s="2" t="str">
        <f t="shared" si="331"/>
        <v/>
      </c>
      <c r="AD282" s="2" t="str">
        <f t="shared" si="331"/>
        <v/>
      </c>
      <c r="AE282" s="2">
        <f t="shared" si="331"/>
        <v>18125</v>
      </c>
      <c r="AF282" s="2" t="str">
        <f t="shared" si="331"/>
        <v/>
      </c>
      <c r="AG282" s="2" t="str">
        <f t="shared" si="331"/>
        <v/>
      </c>
      <c r="AH282" s="2" t="str">
        <f t="shared" si="331"/>
        <v/>
      </c>
      <c r="AI282" s="2" t="str">
        <f t="shared" si="331"/>
        <v/>
      </c>
    </row>
    <row r="283" spans="2:35" ht="15" customHeight="1" x14ac:dyDescent="0.3">
      <c r="B283" t="s">
        <v>96</v>
      </c>
      <c r="C283" t="s">
        <v>257</v>
      </c>
      <c r="D283" t="s">
        <v>5</v>
      </c>
      <c r="E283" s="9" t="s">
        <v>405</v>
      </c>
      <c r="F283" t="s">
        <v>58</v>
      </c>
      <c r="G283" s="9" t="s">
        <v>462</v>
      </c>
      <c r="H283" s="3">
        <v>1</v>
      </c>
      <c r="I283" s="8">
        <f>IF(H283="","",INDEX(Systems!F$4:F$985,MATCH($F283,Systems!D$4:D$985,0),1))</f>
        <v>12500</v>
      </c>
      <c r="J283" s="9">
        <f>IF(H283="","",INDEX(Systems!E$4:E$985,MATCH($F283,Systems!D$4:D$985,0),1))</f>
        <v>15</v>
      </c>
      <c r="K283" s="9" t="s">
        <v>109</v>
      </c>
      <c r="L283" s="9">
        <v>2004</v>
      </c>
      <c r="M283" s="9">
        <v>3</v>
      </c>
      <c r="N283" s="8">
        <f t="shared" si="279"/>
        <v>12500</v>
      </c>
      <c r="O283" s="9">
        <f t="shared" si="280"/>
        <v>2019</v>
      </c>
      <c r="P283" s="2">
        <f t="shared" ref="P283:AI283" si="332">IF($B283="","",IF($O283=P$3,$N283*(1+(O$2*0.03)),IF(P$3=$O283+$J283,$N283*(1+(O$2*0.03)),IF(P$3=$O283+2*$J283,$N283*(1+(O$2*0.03)),IF(P$3=$O283+3*$J283,$N283*(1+(O$2*0.03)),IF(P$3=$O283+4*$J283,$N283*(1+(O$2*0.03)),IF(P$3=$O283+5*$J283,$N283*(1+(O$2*0.03)),"")))))))</f>
        <v>12500</v>
      </c>
      <c r="Q283" s="2" t="str">
        <f t="shared" si="332"/>
        <v/>
      </c>
      <c r="R283" s="2" t="str">
        <f t="shared" si="332"/>
        <v/>
      </c>
      <c r="S283" s="2" t="str">
        <f t="shared" si="332"/>
        <v/>
      </c>
      <c r="T283" s="2" t="str">
        <f t="shared" si="332"/>
        <v/>
      </c>
      <c r="U283" s="2" t="str">
        <f t="shared" si="332"/>
        <v/>
      </c>
      <c r="V283" s="2" t="str">
        <f t="shared" si="332"/>
        <v/>
      </c>
      <c r="W283" s="2" t="str">
        <f t="shared" si="332"/>
        <v/>
      </c>
      <c r="X283" s="2" t="str">
        <f t="shared" si="332"/>
        <v/>
      </c>
      <c r="Y283" s="2" t="str">
        <f t="shared" si="332"/>
        <v/>
      </c>
      <c r="Z283" s="2" t="str">
        <f t="shared" si="332"/>
        <v/>
      </c>
      <c r="AA283" s="2" t="str">
        <f t="shared" si="332"/>
        <v/>
      </c>
      <c r="AB283" s="2" t="str">
        <f t="shared" si="332"/>
        <v/>
      </c>
      <c r="AC283" s="2" t="str">
        <f t="shared" si="332"/>
        <v/>
      </c>
      <c r="AD283" s="2" t="str">
        <f t="shared" si="332"/>
        <v/>
      </c>
      <c r="AE283" s="2">
        <f t="shared" si="332"/>
        <v>18125</v>
      </c>
      <c r="AF283" s="2" t="str">
        <f t="shared" si="332"/>
        <v/>
      </c>
      <c r="AG283" s="2" t="str">
        <f t="shared" si="332"/>
        <v/>
      </c>
      <c r="AH283" s="2" t="str">
        <f t="shared" si="332"/>
        <v/>
      </c>
      <c r="AI283" s="2" t="str">
        <f t="shared" si="332"/>
        <v/>
      </c>
    </row>
    <row r="284" spans="2:35" ht="15" customHeight="1" x14ac:dyDescent="0.3">
      <c r="B284" t="s">
        <v>96</v>
      </c>
      <c r="C284" t="s">
        <v>257</v>
      </c>
      <c r="D284" t="s">
        <v>5</v>
      </c>
      <c r="E284" s="9" t="s">
        <v>405</v>
      </c>
      <c r="F284" t="s">
        <v>58</v>
      </c>
      <c r="G284" s="9" t="s">
        <v>463</v>
      </c>
      <c r="H284" s="3">
        <v>1</v>
      </c>
      <c r="I284" s="8">
        <f>IF(H284="","",INDEX(Systems!F$4:F$985,MATCH($F284,Systems!D$4:D$985,0),1))</f>
        <v>12500</v>
      </c>
      <c r="J284" s="9">
        <f>IF(H284="","",INDEX(Systems!E$4:E$985,MATCH($F284,Systems!D$4:D$985,0),1))</f>
        <v>15</v>
      </c>
      <c r="K284" s="9" t="s">
        <v>109</v>
      </c>
      <c r="L284" s="9">
        <v>2004</v>
      </c>
      <c r="M284" s="9">
        <v>3</v>
      </c>
      <c r="N284" s="8">
        <f t="shared" si="279"/>
        <v>12500</v>
      </c>
      <c r="O284" s="9">
        <f t="shared" si="280"/>
        <v>2019</v>
      </c>
      <c r="P284" s="2">
        <f t="shared" ref="P284:AI284" si="333">IF($B284="","",IF($O284=P$3,$N284*(1+(O$2*0.03)),IF(P$3=$O284+$J284,$N284*(1+(O$2*0.03)),IF(P$3=$O284+2*$J284,$N284*(1+(O$2*0.03)),IF(P$3=$O284+3*$J284,$N284*(1+(O$2*0.03)),IF(P$3=$O284+4*$J284,$N284*(1+(O$2*0.03)),IF(P$3=$O284+5*$J284,$N284*(1+(O$2*0.03)),"")))))))</f>
        <v>12500</v>
      </c>
      <c r="Q284" s="2" t="str">
        <f t="shared" si="333"/>
        <v/>
      </c>
      <c r="R284" s="2" t="str">
        <f t="shared" si="333"/>
        <v/>
      </c>
      <c r="S284" s="2" t="str">
        <f t="shared" si="333"/>
        <v/>
      </c>
      <c r="T284" s="2" t="str">
        <f t="shared" si="333"/>
        <v/>
      </c>
      <c r="U284" s="2" t="str">
        <f t="shared" si="333"/>
        <v/>
      </c>
      <c r="V284" s="2" t="str">
        <f t="shared" si="333"/>
        <v/>
      </c>
      <c r="W284" s="2" t="str">
        <f t="shared" si="333"/>
        <v/>
      </c>
      <c r="X284" s="2" t="str">
        <f t="shared" si="333"/>
        <v/>
      </c>
      <c r="Y284" s="2" t="str">
        <f t="shared" si="333"/>
        <v/>
      </c>
      <c r="Z284" s="2" t="str">
        <f t="shared" si="333"/>
        <v/>
      </c>
      <c r="AA284" s="2" t="str">
        <f t="shared" si="333"/>
        <v/>
      </c>
      <c r="AB284" s="2" t="str">
        <f t="shared" si="333"/>
        <v/>
      </c>
      <c r="AC284" s="2" t="str">
        <f t="shared" si="333"/>
        <v/>
      </c>
      <c r="AD284" s="2" t="str">
        <f t="shared" si="333"/>
        <v/>
      </c>
      <c r="AE284" s="2">
        <f t="shared" si="333"/>
        <v>18125</v>
      </c>
      <c r="AF284" s="2" t="str">
        <f t="shared" si="333"/>
        <v/>
      </c>
      <c r="AG284" s="2" t="str">
        <f t="shared" si="333"/>
        <v/>
      </c>
      <c r="AH284" s="2" t="str">
        <f t="shared" si="333"/>
        <v/>
      </c>
      <c r="AI284" s="2" t="str">
        <f t="shared" si="333"/>
        <v/>
      </c>
    </row>
    <row r="285" spans="2:35" ht="15" customHeight="1" x14ac:dyDescent="0.3">
      <c r="B285" t="s">
        <v>96</v>
      </c>
      <c r="C285" t="s">
        <v>257</v>
      </c>
      <c r="D285" t="s">
        <v>5</v>
      </c>
      <c r="E285" s="9" t="s">
        <v>405</v>
      </c>
      <c r="F285" t="s">
        <v>58</v>
      </c>
      <c r="G285" s="9" t="s">
        <v>464</v>
      </c>
      <c r="H285" s="3">
        <v>1</v>
      </c>
      <c r="I285" s="8">
        <f>IF(H285="","",INDEX(Systems!F$4:F$985,MATCH($F285,Systems!D$4:D$985,0),1))</f>
        <v>12500</v>
      </c>
      <c r="J285" s="9">
        <f>IF(H285="","",INDEX(Systems!E$4:E$985,MATCH($F285,Systems!D$4:D$985,0),1))</f>
        <v>15</v>
      </c>
      <c r="K285" s="9" t="s">
        <v>109</v>
      </c>
      <c r="L285" s="9">
        <v>2004</v>
      </c>
      <c r="M285" s="9">
        <v>3</v>
      </c>
      <c r="N285" s="8">
        <f t="shared" si="279"/>
        <v>12500</v>
      </c>
      <c r="O285" s="9">
        <f t="shared" si="280"/>
        <v>2019</v>
      </c>
      <c r="P285" s="2">
        <f t="shared" ref="P285:AI285" si="334">IF($B285="","",IF($O285=P$3,$N285*(1+(O$2*0.03)),IF(P$3=$O285+$J285,$N285*(1+(O$2*0.03)),IF(P$3=$O285+2*$J285,$N285*(1+(O$2*0.03)),IF(P$3=$O285+3*$J285,$N285*(1+(O$2*0.03)),IF(P$3=$O285+4*$J285,$N285*(1+(O$2*0.03)),IF(P$3=$O285+5*$J285,$N285*(1+(O$2*0.03)),"")))))))</f>
        <v>12500</v>
      </c>
      <c r="Q285" s="2" t="str">
        <f t="shared" si="334"/>
        <v/>
      </c>
      <c r="R285" s="2" t="str">
        <f t="shared" si="334"/>
        <v/>
      </c>
      <c r="S285" s="2" t="str">
        <f t="shared" si="334"/>
        <v/>
      </c>
      <c r="T285" s="2" t="str">
        <f t="shared" si="334"/>
        <v/>
      </c>
      <c r="U285" s="2" t="str">
        <f t="shared" si="334"/>
        <v/>
      </c>
      <c r="V285" s="2" t="str">
        <f t="shared" si="334"/>
        <v/>
      </c>
      <c r="W285" s="2" t="str">
        <f t="shared" si="334"/>
        <v/>
      </c>
      <c r="X285" s="2" t="str">
        <f t="shared" si="334"/>
        <v/>
      </c>
      <c r="Y285" s="2" t="str">
        <f t="shared" si="334"/>
        <v/>
      </c>
      <c r="Z285" s="2" t="str">
        <f t="shared" si="334"/>
        <v/>
      </c>
      <c r="AA285" s="2" t="str">
        <f t="shared" si="334"/>
        <v/>
      </c>
      <c r="AB285" s="2" t="str">
        <f t="shared" si="334"/>
        <v/>
      </c>
      <c r="AC285" s="2" t="str">
        <f t="shared" si="334"/>
        <v/>
      </c>
      <c r="AD285" s="2" t="str">
        <f t="shared" si="334"/>
        <v/>
      </c>
      <c r="AE285" s="2">
        <f t="shared" si="334"/>
        <v>18125</v>
      </c>
      <c r="AF285" s="2" t="str">
        <f t="shared" si="334"/>
        <v/>
      </c>
      <c r="AG285" s="2" t="str">
        <f t="shared" si="334"/>
        <v/>
      </c>
      <c r="AH285" s="2" t="str">
        <f t="shared" si="334"/>
        <v/>
      </c>
      <c r="AI285" s="2" t="str">
        <f t="shared" si="334"/>
        <v/>
      </c>
    </row>
    <row r="286" spans="2:35" ht="15" customHeight="1" x14ac:dyDescent="0.3">
      <c r="B286" t="s">
        <v>96</v>
      </c>
      <c r="C286" t="s">
        <v>257</v>
      </c>
      <c r="D286" t="s">
        <v>5</v>
      </c>
      <c r="E286" s="9" t="s">
        <v>405</v>
      </c>
      <c r="F286" t="s">
        <v>58</v>
      </c>
      <c r="G286" s="9" t="s">
        <v>465</v>
      </c>
      <c r="H286" s="3">
        <v>1</v>
      </c>
      <c r="I286" s="8">
        <f>IF(H286="","",INDEX(Systems!F$4:F$985,MATCH($F286,Systems!D$4:D$985,0),1))</f>
        <v>12500</v>
      </c>
      <c r="J286" s="9">
        <f>IF(H286="","",INDEX(Systems!E$4:E$985,MATCH($F286,Systems!D$4:D$985,0),1))</f>
        <v>15</v>
      </c>
      <c r="K286" s="9" t="s">
        <v>109</v>
      </c>
      <c r="L286" s="9">
        <v>2004</v>
      </c>
      <c r="M286" s="9">
        <v>3</v>
      </c>
      <c r="N286" s="8">
        <f t="shared" si="279"/>
        <v>12500</v>
      </c>
      <c r="O286" s="9">
        <f t="shared" si="280"/>
        <v>2019</v>
      </c>
      <c r="P286" s="2">
        <f t="shared" ref="P286:AI286" si="335">IF($B286="","",IF($O286=P$3,$N286*(1+(O$2*0.03)),IF(P$3=$O286+$J286,$N286*(1+(O$2*0.03)),IF(P$3=$O286+2*$J286,$N286*(1+(O$2*0.03)),IF(P$3=$O286+3*$J286,$N286*(1+(O$2*0.03)),IF(P$3=$O286+4*$J286,$N286*(1+(O$2*0.03)),IF(P$3=$O286+5*$J286,$N286*(1+(O$2*0.03)),"")))))))</f>
        <v>12500</v>
      </c>
      <c r="Q286" s="2" t="str">
        <f t="shared" si="335"/>
        <v/>
      </c>
      <c r="R286" s="2" t="str">
        <f t="shared" si="335"/>
        <v/>
      </c>
      <c r="S286" s="2" t="str">
        <f t="shared" si="335"/>
        <v/>
      </c>
      <c r="T286" s="2" t="str">
        <f t="shared" si="335"/>
        <v/>
      </c>
      <c r="U286" s="2" t="str">
        <f t="shared" si="335"/>
        <v/>
      </c>
      <c r="V286" s="2" t="str">
        <f t="shared" si="335"/>
        <v/>
      </c>
      <c r="W286" s="2" t="str">
        <f t="shared" si="335"/>
        <v/>
      </c>
      <c r="X286" s="2" t="str">
        <f t="shared" si="335"/>
        <v/>
      </c>
      <c r="Y286" s="2" t="str">
        <f t="shared" si="335"/>
        <v/>
      </c>
      <c r="Z286" s="2" t="str">
        <f t="shared" si="335"/>
        <v/>
      </c>
      <c r="AA286" s="2" t="str">
        <f t="shared" si="335"/>
        <v/>
      </c>
      <c r="AB286" s="2" t="str">
        <f t="shared" si="335"/>
        <v/>
      </c>
      <c r="AC286" s="2" t="str">
        <f t="shared" si="335"/>
        <v/>
      </c>
      <c r="AD286" s="2" t="str">
        <f t="shared" si="335"/>
        <v/>
      </c>
      <c r="AE286" s="2">
        <f t="shared" si="335"/>
        <v>18125</v>
      </c>
      <c r="AF286" s="2" t="str">
        <f t="shared" si="335"/>
        <v/>
      </c>
      <c r="AG286" s="2" t="str">
        <f t="shared" si="335"/>
        <v/>
      </c>
      <c r="AH286" s="2" t="str">
        <f t="shared" si="335"/>
        <v/>
      </c>
      <c r="AI286" s="2" t="str">
        <f t="shared" si="335"/>
        <v/>
      </c>
    </row>
    <row r="287" spans="2:35" ht="15" customHeight="1" x14ac:dyDescent="0.3">
      <c r="B287" t="s">
        <v>96</v>
      </c>
      <c r="C287" t="s">
        <v>257</v>
      </c>
      <c r="D287" t="s">
        <v>5</v>
      </c>
      <c r="E287" s="9" t="s">
        <v>405</v>
      </c>
      <c r="F287" t="s">
        <v>136</v>
      </c>
      <c r="G287" s="9" t="s">
        <v>466</v>
      </c>
      <c r="H287" s="3">
        <v>1</v>
      </c>
      <c r="I287" s="8">
        <f>IF(H287="","",INDEX(Systems!F$4:F$985,MATCH($F287,Systems!D$4:D$985,0),1))</f>
        <v>6250</v>
      </c>
      <c r="J287" s="9">
        <f>IF(H287="","",INDEX(Systems!E$4:E$985,MATCH($F287,Systems!D$4:D$985,0),1))</f>
        <v>15</v>
      </c>
      <c r="K287" s="9" t="s">
        <v>109</v>
      </c>
      <c r="L287" s="9">
        <v>2004</v>
      </c>
      <c r="M287" s="9">
        <v>3</v>
      </c>
      <c r="N287" s="8">
        <f t="shared" si="279"/>
        <v>6250</v>
      </c>
      <c r="O287" s="9">
        <f t="shared" si="280"/>
        <v>2019</v>
      </c>
      <c r="P287" s="2">
        <f t="shared" ref="P287:AI287" si="336">IF($B287="","",IF($O287=P$3,$N287*(1+(O$2*0.03)),IF(P$3=$O287+$J287,$N287*(1+(O$2*0.03)),IF(P$3=$O287+2*$J287,$N287*(1+(O$2*0.03)),IF(P$3=$O287+3*$J287,$N287*(1+(O$2*0.03)),IF(P$3=$O287+4*$J287,$N287*(1+(O$2*0.03)),IF(P$3=$O287+5*$J287,$N287*(1+(O$2*0.03)),"")))))))</f>
        <v>6250</v>
      </c>
      <c r="Q287" s="2" t="str">
        <f t="shared" si="336"/>
        <v/>
      </c>
      <c r="R287" s="2" t="str">
        <f t="shared" si="336"/>
        <v/>
      </c>
      <c r="S287" s="2" t="str">
        <f t="shared" si="336"/>
        <v/>
      </c>
      <c r="T287" s="2" t="str">
        <f t="shared" si="336"/>
        <v/>
      </c>
      <c r="U287" s="2" t="str">
        <f t="shared" si="336"/>
        <v/>
      </c>
      <c r="V287" s="2" t="str">
        <f t="shared" si="336"/>
        <v/>
      </c>
      <c r="W287" s="2" t="str">
        <f t="shared" si="336"/>
        <v/>
      </c>
      <c r="X287" s="2" t="str">
        <f t="shared" si="336"/>
        <v/>
      </c>
      <c r="Y287" s="2" t="str">
        <f t="shared" si="336"/>
        <v/>
      </c>
      <c r="Z287" s="2" t="str">
        <f t="shared" si="336"/>
        <v/>
      </c>
      <c r="AA287" s="2" t="str">
        <f t="shared" si="336"/>
        <v/>
      </c>
      <c r="AB287" s="2" t="str">
        <f t="shared" si="336"/>
        <v/>
      </c>
      <c r="AC287" s="2" t="str">
        <f t="shared" si="336"/>
        <v/>
      </c>
      <c r="AD287" s="2" t="str">
        <f t="shared" si="336"/>
        <v/>
      </c>
      <c r="AE287" s="2">
        <f t="shared" si="336"/>
        <v>9062.5</v>
      </c>
      <c r="AF287" s="2" t="str">
        <f t="shared" si="336"/>
        <v/>
      </c>
      <c r="AG287" s="2" t="str">
        <f t="shared" si="336"/>
        <v/>
      </c>
      <c r="AH287" s="2" t="str">
        <f t="shared" si="336"/>
        <v/>
      </c>
      <c r="AI287" s="2" t="str">
        <f t="shared" si="336"/>
        <v/>
      </c>
    </row>
    <row r="288" spans="2:35" ht="15" customHeight="1" x14ac:dyDescent="0.3">
      <c r="B288" t="s">
        <v>96</v>
      </c>
      <c r="C288" t="s">
        <v>257</v>
      </c>
      <c r="D288" t="s">
        <v>5</v>
      </c>
      <c r="E288" s="9" t="s">
        <v>405</v>
      </c>
      <c r="F288" t="s">
        <v>139</v>
      </c>
      <c r="G288" s="9" t="s">
        <v>467</v>
      </c>
      <c r="H288" s="3">
        <v>1</v>
      </c>
      <c r="I288" s="8">
        <f>IF(H288="","",INDEX(Systems!F$4:F$985,MATCH($F288,Systems!D$4:D$985,0),1))</f>
        <v>18750</v>
      </c>
      <c r="J288" s="9">
        <f>IF(H288="","",INDEX(Systems!E$4:E$985,MATCH($F288,Systems!D$4:D$985,0),1))</f>
        <v>15</v>
      </c>
      <c r="K288" s="9" t="s">
        <v>109</v>
      </c>
      <c r="L288" s="9">
        <v>2004</v>
      </c>
      <c r="M288" s="9">
        <v>3</v>
      </c>
      <c r="N288" s="8">
        <f t="shared" ref="N288:N346" si="337">IF(H288="","",H288*I288)</f>
        <v>18750</v>
      </c>
      <c r="O288" s="9">
        <f t="shared" ref="O288:O346" si="338">IF(M288="","",IF(IF(M288=1,$C$1,IF(M288=2,L288+(0.8*J288),IF(M288=3,L288+J288)))&lt;$C$1,$C$1,(IF(M288=1,$C$1,IF(M288=2,L288+(0.8*J288),IF(M288=3,L288+J288))))))</f>
        <v>2019</v>
      </c>
      <c r="P288" s="2">
        <f t="shared" ref="P288:AI288" si="339">IF($B288="","",IF($O288=P$3,$N288*(1+(O$2*0.03)),IF(P$3=$O288+$J288,$N288*(1+(O$2*0.03)),IF(P$3=$O288+2*$J288,$N288*(1+(O$2*0.03)),IF(P$3=$O288+3*$J288,$N288*(1+(O$2*0.03)),IF(P$3=$O288+4*$J288,$N288*(1+(O$2*0.03)),IF(P$3=$O288+5*$J288,$N288*(1+(O$2*0.03)),"")))))))</f>
        <v>18750</v>
      </c>
      <c r="Q288" s="2" t="str">
        <f t="shared" si="339"/>
        <v/>
      </c>
      <c r="R288" s="2" t="str">
        <f t="shared" si="339"/>
        <v/>
      </c>
      <c r="S288" s="2" t="str">
        <f t="shared" si="339"/>
        <v/>
      </c>
      <c r="T288" s="2" t="str">
        <f t="shared" si="339"/>
        <v/>
      </c>
      <c r="U288" s="2" t="str">
        <f t="shared" si="339"/>
        <v/>
      </c>
      <c r="V288" s="2" t="str">
        <f t="shared" si="339"/>
        <v/>
      </c>
      <c r="W288" s="2" t="str">
        <f t="shared" si="339"/>
        <v/>
      </c>
      <c r="X288" s="2" t="str">
        <f t="shared" si="339"/>
        <v/>
      </c>
      <c r="Y288" s="2" t="str">
        <f t="shared" si="339"/>
        <v/>
      </c>
      <c r="Z288" s="2" t="str">
        <f t="shared" si="339"/>
        <v/>
      </c>
      <c r="AA288" s="2" t="str">
        <f t="shared" si="339"/>
        <v/>
      </c>
      <c r="AB288" s="2" t="str">
        <f t="shared" si="339"/>
        <v/>
      </c>
      <c r="AC288" s="2" t="str">
        <f t="shared" si="339"/>
        <v/>
      </c>
      <c r="AD288" s="2" t="str">
        <f t="shared" si="339"/>
        <v/>
      </c>
      <c r="AE288" s="2">
        <f t="shared" si="339"/>
        <v>27187.5</v>
      </c>
      <c r="AF288" s="2" t="str">
        <f t="shared" si="339"/>
        <v/>
      </c>
      <c r="AG288" s="2" t="str">
        <f t="shared" si="339"/>
        <v/>
      </c>
      <c r="AH288" s="2" t="str">
        <f t="shared" si="339"/>
        <v/>
      </c>
      <c r="AI288" s="2" t="str">
        <f t="shared" si="339"/>
        <v/>
      </c>
    </row>
    <row r="289" spans="2:35" ht="15" customHeight="1" x14ac:dyDescent="0.3">
      <c r="B289" t="s">
        <v>96</v>
      </c>
      <c r="C289" t="s">
        <v>257</v>
      </c>
      <c r="D289" t="s">
        <v>9</v>
      </c>
      <c r="E289" s="9" t="s">
        <v>405</v>
      </c>
      <c r="F289" t="s">
        <v>239</v>
      </c>
      <c r="G289" s="9" t="s">
        <v>468</v>
      </c>
      <c r="H289" s="3">
        <v>1</v>
      </c>
      <c r="I289" s="8">
        <f>IF(H289="","",INDEX(Systems!F$4:F$985,MATCH($F289,Systems!D$4:D$985,0),1))</f>
        <v>8500</v>
      </c>
      <c r="J289" s="9">
        <f>IF(H289="","",INDEX(Systems!E$4:E$985,MATCH($F289,Systems!D$4:D$985,0),1))</f>
        <v>30</v>
      </c>
      <c r="K289" s="9" t="s">
        <v>109</v>
      </c>
      <c r="L289" s="9">
        <v>2004</v>
      </c>
      <c r="M289" s="9">
        <v>3</v>
      </c>
      <c r="N289" s="8">
        <f t="shared" si="337"/>
        <v>8500</v>
      </c>
      <c r="O289" s="9">
        <f t="shared" si="338"/>
        <v>2034</v>
      </c>
      <c r="P289" s="2" t="str">
        <f t="shared" ref="P289:AI289" si="340">IF($B289="","",IF($O289=P$3,$N289*(1+(O$2*0.03)),IF(P$3=$O289+$J289,$N289*(1+(O$2*0.03)),IF(P$3=$O289+2*$J289,$N289*(1+(O$2*0.03)),IF(P$3=$O289+3*$J289,$N289*(1+(O$2*0.03)),IF(P$3=$O289+4*$J289,$N289*(1+(O$2*0.03)),IF(P$3=$O289+5*$J289,$N289*(1+(O$2*0.03)),"")))))))</f>
        <v/>
      </c>
      <c r="Q289" s="2" t="str">
        <f t="shared" si="340"/>
        <v/>
      </c>
      <c r="R289" s="2" t="str">
        <f t="shared" si="340"/>
        <v/>
      </c>
      <c r="S289" s="2" t="str">
        <f t="shared" si="340"/>
        <v/>
      </c>
      <c r="T289" s="2" t="str">
        <f t="shared" si="340"/>
        <v/>
      </c>
      <c r="U289" s="2" t="str">
        <f t="shared" si="340"/>
        <v/>
      </c>
      <c r="V289" s="2" t="str">
        <f t="shared" si="340"/>
        <v/>
      </c>
      <c r="W289" s="2" t="str">
        <f t="shared" si="340"/>
        <v/>
      </c>
      <c r="X289" s="2" t="str">
        <f t="shared" si="340"/>
        <v/>
      </c>
      <c r="Y289" s="2" t="str">
        <f t="shared" si="340"/>
        <v/>
      </c>
      <c r="Z289" s="2" t="str">
        <f t="shared" si="340"/>
        <v/>
      </c>
      <c r="AA289" s="2" t="str">
        <f t="shared" si="340"/>
        <v/>
      </c>
      <c r="AB289" s="2" t="str">
        <f t="shared" si="340"/>
        <v/>
      </c>
      <c r="AC289" s="2" t="str">
        <f t="shared" si="340"/>
        <v/>
      </c>
      <c r="AD289" s="2" t="str">
        <f t="shared" si="340"/>
        <v/>
      </c>
      <c r="AE289" s="2">
        <f t="shared" si="340"/>
        <v>12325</v>
      </c>
      <c r="AF289" s="2" t="str">
        <f t="shared" si="340"/>
        <v/>
      </c>
      <c r="AG289" s="2" t="str">
        <f t="shared" si="340"/>
        <v/>
      </c>
      <c r="AH289" s="2" t="str">
        <f t="shared" si="340"/>
        <v/>
      </c>
      <c r="AI289" s="2" t="str">
        <f t="shared" si="340"/>
        <v/>
      </c>
    </row>
    <row r="290" spans="2:35" ht="15" customHeight="1" x14ac:dyDescent="0.3">
      <c r="B290" t="s">
        <v>96</v>
      </c>
      <c r="C290" t="s">
        <v>257</v>
      </c>
      <c r="D290" t="s">
        <v>9</v>
      </c>
      <c r="E290" s="9" t="s">
        <v>405</v>
      </c>
      <c r="F290" t="s">
        <v>132</v>
      </c>
      <c r="G290" s="9" t="s">
        <v>469</v>
      </c>
      <c r="H290" s="3">
        <v>1</v>
      </c>
      <c r="I290" s="8">
        <f>IF(H290="","",INDEX(Systems!F$4:F$985,MATCH($F290,Systems!D$4:D$985,0),1))</f>
        <v>10500</v>
      </c>
      <c r="J290" s="9">
        <f>IF(H290="","",INDEX(Systems!E$4:E$985,MATCH($F290,Systems!D$4:D$985,0),1))</f>
        <v>30</v>
      </c>
      <c r="K290" s="9" t="s">
        <v>109</v>
      </c>
      <c r="L290" s="9">
        <v>2004</v>
      </c>
      <c r="M290" s="9">
        <v>3</v>
      </c>
      <c r="N290" s="8">
        <f t="shared" si="337"/>
        <v>10500</v>
      </c>
      <c r="O290" s="9">
        <f t="shared" si="338"/>
        <v>2034</v>
      </c>
      <c r="P290" s="2" t="str">
        <f t="shared" ref="P290:AI290" si="341">IF($B290="","",IF($O290=P$3,$N290*(1+(O$2*0.03)),IF(P$3=$O290+$J290,$N290*(1+(O$2*0.03)),IF(P$3=$O290+2*$J290,$N290*(1+(O$2*0.03)),IF(P$3=$O290+3*$J290,$N290*(1+(O$2*0.03)),IF(P$3=$O290+4*$J290,$N290*(1+(O$2*0.03)),IF(P$3=$O290+5*$J290,$N290*(1+(O$2*0.03)),"")))))))</f>
        <v/>
      </c>
      <c r="Q290" s="2" t="str">
        <f t="shared" si="341"/>
        <v/>
      </c>
      <c r="R290" s="2" t="str">
        <f t="shared" si="341"/>
        <v/>
      </c>
      <c r="S290" s="2" t="str">
        <f t="shared" si="341"/>
        <v/>
      </c>
      <c r="T290" s="2" t="str">
        <f t="shared" si="341"/>
        <v/>
      </c>
      <c r="U290" s="2" t="str">
        <f t="shared" si="341"/>
        <v/>
      </c>
      <c r="V290" s="2" t="str">
        <f t="shared" si="341"/>
        <v/>
      </c>
      <c r="W290" s="2" t="str">
        <f t="shared" si="341"/>
        <v/>
      </c>
      <c r="X290" s="2" t="str">
        <f t="shared" si="341"/>
        <v/>
      </c>
      <c r="Y290" s="2" t="str">
        <f t="shared" si="341"/>
        <v/>
      </c>
      <c r="Z290" s="2" t="str">
        <f t="shared" si="341"/>
        <v/>
      </c>
      <c r="AA290" s="2" t="str">
        <f t="shared" si="341"/>
        <v/>
      </c>
      <c r="AB290" s="2" t="str">
        <f t="shared" si="341"/>
        <v/>
      </c>
      <c r="AC290" s="2" t="str">
        <f t="shared" si="341"/>
        <v/>
      </c>
      <c r="AD290" s="2" t="str">
        <f t="shared" si="341"/>
        <v/>
      </c>
      <c r="AE290" s="2">
        <f t="shared" si="341"/>
        <v>15225</v>
      </c>
      <c r="AF290" s="2" t="str">
        <f t="shared" si="341"/>
        <v/>
      </c>
      <c r="AG290" s="2" t="str">
        <f t="shared" si="341"/>
        <v/>
      </c>
      <c r="AH290" s="2" t="str">
        <f t="shared" si="341"/>
        <v/>
      </c>
      <c r="AI290" s="2" t="str">
        <f t="shared" si="341"/>
        <v/>
      </c>
    </row>
    <row r="291" spans="2:35" ht="15" customHeight="1" x14ac:dyDescent="0.3">
      <c r="B291" t="s">
        <v>96</v>
      </c>
      <c r="C291" t="s">
        <v>257</v>
      </c>
      <c r="D291" t="s">
        <v>9</v>
      </c>
      <c r="E291" s="9" t="s">
        <v>405</v>
      </c>
      <c r="F291" t="s">
        <v>459</v>
      </c>
      <c r="G291" s="9" t="s">
        <v>470</v>
      </c>
      <c r="H291" s="3">
        <v>1</v>
      </c>
      <c r="I291" s="8">
        <f>IF(H291="","",INDEX(Systems!F$4:F$985,MATCH($F291,Systems!D$4:D$985,0),1))</f>
        <v>8500</v>
      </c>
      <c r="J291" s="9">
        <f>IF(H291="","",INDEX(Systems!E$4:E$985,MATCH($F291,Systems!D$4:D$985,0),1))</f>
        <v>30</v>
      </c>
      <c r="K291" s="9" t="s">
        <v>109</v>
      </c>
      <c r="L291" s="9">
        <v>2004</v>
      </c>
      <c r="M291" s="9">
        <v>3</v>
      </c>
      <c r="N291" s="8">
        <f t="shared" si="337"/>
        <v>8500</v>
      </c>
      <c r="O291" s="9">
        <f t="shared" si="338"/>
        <v>2034</v>
      </c>
      <c r="P291" s="2" t="str">
        <f t="shared" ref="P291:AI291" si="342">IF($B291="","",IF($O291=P$3,$N291*(1+(O$2*0.03)),IF(P$3=$O291+$J291,$N291*(1+(O$2*0.03)),IF(P$3=$O291+2*$J291,$N291*(1+(O$2*0.03)),IF(P$3=$O291+3*$J291,$N291*(1+(O$2*0.03)),IF(P$3=$O291+4*$J291,$N291*(1+(O$2*0.03)),IF(P$3=$O291+5*$J291,$N291*(1+(O$2*0.03)),"")))))))</f>
        <v/>
      </c>
      <c r="Q291" s="2" t="str">
        <f t="shared" si="342"/>
        <v/>
      </c>
      <c r="R291" s="2" t="str">
        <f t="shared" si="342"/>
        <v/>
      </c>
      <c r="S291" s="2" t="str">
        <f t="shared" si="342"/>
        <v/>
      </c>
      <c r="T291" s="2" t="str">
        <f t="shared" si="342"/>
        <v/>
      </c>
      <c r="U291" s="2" t="str">
        <f t="shared" si="342"/>
        <v/>
      </c>
      <c r="V291" s="2" t="str">
        <f t="shared" si="342"/>
        <v/>
      </c>
      <c r="W291" s="2" t="str">
        <f t="shared" si="342"/>
        <v/>
      </c>
      <c r="X291" s="2" t="str">
        <f t="shared" si="342"/>
        <v/>
      </c>
      <c r="Y291" s="2" t="str">
        <f t="shared" si="342"/>
        <v/>
      </c>
      <c r="Z291" s="2" t="str">
        <f t="shared" si="342"/>
        <v/>
      </c>
      <c r="AA291" s="2" t="str">
        <f t="shared" si="342"/>
        <v/>
      </c>
      <c r="AB291" s="2" t="str">
        <f t="shared" si="342"/>
        <v/>
      </c>
      <c r="AC291" s="2" t="str">
        <f t="shared" si="342"/>
        <v/>
      </c>
      <c r="AD291" s="2" t="str">
        <f t="shared" si="342"/>
        <v/>
      </c>
      <c r="AE291" s="2">
        <f t="shared" si="342"/>
        <v>12325</v>
      </c>
      <c r="AF291" s="2" t="str">
        <f t="shared" si="342"/>
        <v/>
      </c>
      <c r="AG291" s="2" t="str">
        <f t="shared" si="342"/>
        <v/>
      </c>
      <c r="AH291" s="2" t="str">
        <f t="shared" si="342"/>
        <v/>
      </c>
      <c r="AI291" s="2" t="str">
        <f t="shared" si="342"/>
        <v/>
      </c>
    </row>
    <row r="292" spans="2:35" ht="15" customHeight="1" x14ac:dyDescent="0.3">
      <c r="B292" t="s">
        <v>96</v>
      </c>
      <c r="C292" t="s">
        <v>257</v>
      </c>
      <c r="D292" t="s">
        <v>9</v>
      </c>
      <c r="E292" s="9" t="s">
        <v>405</v>
      </c>
      <c r="F292" t="s">
        <v>150</v>
      </c>
      <c r="G292" s="9"/>
      <c r="H292" s="3">
        <v>8602</v>
      </c>
      <c r="I292" s="8">
        <f>IF(H292="","",INDEX(Systems!F$4:F$985,MATCH($F292,Systems!D$4:D$985,0),1))</f>
        <v>4</v>
      </c>
      <c r="J292" s="9">
        <f>IF(H292="","",INDEX(Systems!E$4:E$985,MATCH($F292,Systems!D$4:D$985,0),1))</f>
        <v>20</v>
      </c>
      <c r="K292" s="9" t="s">
        <v>109</v>
      </c>
      <c r="L292" s="9">
        <v>2004</v>
      </c>
      <c r="M292" s="9">
        <v>3</v>
      </c>
      <c r="N292" s="8">
        <f t="shared" si="337"/>
        <v>34408</v>
      </c>
      <c r="O292" s="9">
        <f t="shared" si="338"/>
        <v>2024</v>
      </c>
      <c r="P292" s="2" t="str">
        <f t="shared" ref="P292:AI292" si="343">IF($B292="","",IF($O292=P$3,$N292*(1+(O$2*0.03)),IF(P$3=$O292+$J292,$N292*(1+(O$2*0.03)),IF(P$3=$O292+2*$J292,$N292*(1+(O$2*0.03)),IF(P$3=$O292+3*$J292,$N292*(1+(O$2*0.03)),IF(P$3=$O292+4*$J292,$N292*(1+(O$2*0.03)),IF(P$3=$O292+5*$J292,$N292*(1+(O$2*0.03)),"")))))))</f>
        <v/>
      </c>
      <c r="Q292" s="2" t="str">
        <f t="shared" si="343"/>
        <v/>
      </c>
      <c r="R292" s="2" t="str">
        <f t="shared" si="343"/>
        <v/>
      </c>
      <c r="S292" s="2" t="str">
        <f t="shared" si="343"/>
        <v/>
      </c>
      <c r="T292" s="2" t="str">
        <f t="shared" si="343"/>
        <v/>
      </c>
      <c r="U292" s="2">
        <f t="shared" si="343"/>
        <v>39569.199999999997</v>
      </c>
      <c r="V292" s="2" t="str">
        <f t="shared" si="343"/>
        <v/>
      </c>
      <c r="W292" s="2" t="str">
        <f t="shared" si="343"/>
        <v/>
      </c>
      <c r="X292" s="2" t="str">
        <f t="shared" si="343"/>
        <v/>
      </c>
      <c r="Y292" s="2" t="str">
        <f t="shared" si="343"/>
        <v/>
      </c>
      <c r="Z292" s="2" t="str">
        <f t="shared" si="343"/>
        <v/>
      </c>
      <c r="AA292" s="2" t="str">
        <f t="shared" si="343"/>
        <v/>
      </c>
      <c r="AB292" s="2" t="str">
        <f t="shared" si="343"/>
        <v/>
      </c>
      <c r="AC292" s="2" t="str">
        <f t="shared" si="343"/>
        <v/>
      </c>
      <c r="AD292" s="2" t="str">
        <f t="shared" si="343"/>
        <v/>
      </c>
      <c r="AE292" s="2" t="str">
        <f t="shared" si="343"/>
        <v/>
      </c>
      <c r="AF292" s="2" t="str">
        <f t="shared" si="343"/>
        <v/>
      </c>
      <c r="AG292" s="2" t="str">
        <f t="shared" si="343"/>
        <v/>
      </c>
      <c r="AH292" s="2" t="str">
        <f t="shared" si="343"/>
        <v/>
      </c>
      <c r="AI292" s="2" t="str">
        <f t="shared" si="343"/>
        <v/>
      </c>
    </row>
    <row r="293" spans="2:35" ht="15" customHeight="1" x14ac:dyDescent="0.3">
      <c r="B293" t="s">
        <v>96</v>
      </c>
      <c r="C293" t="s">
        <v>257</v>
      </c>
      <c r="D293" t="s">
        <v>7</v>
      </c>
      <c r="E293" s="9" t="s">
        <v>405</v>
      </c>
      <c r="F293" t="s">
        <v>50</v>
      </c>
      <c r="G293" s="9"/>
      <c r="H293" s="3">
        <v>8602</v>
      </c>
      <c r="I293" s="8">
        <f>IF(H293="","",INDEX(Systems!F$4:F$985,MATCH($F293,Systems!D$4:D$985,0),1))</f>
        <v>7.9</v>
      </c>
      <c r="J293" s="9">
        <f>IF(H293="","",INDEX(Systems!E$4:E$985,MATCH($F293,Systems!D$4:D$985,0),1))</f>
        <v>15</v>
      </c>
      <c r="K293" s="9" t="s">
        <v>109</v>
      </c>
      <c r="L293" s="9">
        <v>2004</v>
      </c>
      <c r="M293" s="9">
        <v>3</v>
      </c>
      <c r="N293" s="8">
        <f t="shared" si="337"/>
        <v>67955.8</v>
      </c>
      <c r="O293" s="9">
        <f t="shared" si="338"/>
        <v>2019</v>
      </c>
      <c r="P293" s="2">
        <f t="shared" ref="P293:AI293" si="344">IF($B293="","",IF($O293=P$3,$N293*(1+(O$2*0.03)),IF(P$3=$O293+$J293,$N293*(1+(O$2*0.03)),IF(P$3=$O293+2*$J293,$N293*(1+(O$2*0.03)),IF(P$3=$O293+3*$J293,$N293*(1+(O$2*0.03)),IF(P$3=$O293+4*$J293,$N293*(1+(O$2*0.03)),IF(P$3=$O293+5*$J293,$N293*(1+(O$2*0.03)),"")))))))</f>
        <v>67955.8</v>
      </c>
      <c r="Q293" s="2" t="str">
        <f t="shared" si="344"/>
        <v/>
      </c>
      <c r="R293" s="2" t="str">
        <f t="shared" si="344"/>
        <v/>
      </c>
      <c r="S293" s="2" t="str">
        <f t="shared" si="344"/>
        <v/>
      </c>
      <c r="T293" s="2" t="str">
        <f t="shared" si="344"/>
        <v/>
      </c>
      <c r="U293" s="2" t="str">
        <f t="shared" si="344"/>
        <v/>
      </c>
      <c r="V293" s="2" t="str">
        <f t="shared" si="344"/>
        <v/>
      </c>
      <c r="W293" s="2" t="str">
        <f t="shared" si="344"/>
        <v/>
      </c>
      <c r="X293" s="2" t="str">
        <f t="shared" si="344"/>
        <v/>
      </c>
      <c r="Y293" s="2" t="str">
        <f t="shared" si="344"/>
        <v/>
      </c>
      <c r="Z293" s="2" t="str">
        <f t="shared" si="344"/>
        <v/>
      </c>
      <c r="AA293" s="2" t="str">
        <f t="shared" si="344"/>
        <v/>
      </c>
      <c r="AB293" s="2" t="str">
        <f t="shared" si="344"/>
        <v/>
      </c>
      <c r="AC293" s="2" t="str">
        <f t="shared" si="344"/>
        <v/>
      </c>
      <c r="AD293" s="2" t="str">
        <f t="shared" si="344"/>
        <v/>
      </c>
      <c r="AE293" s="2">
        <f t="shared" si="344"/>
        <v>98535.91</v>
      </c>
      <c r="AF293" s="2" t="str">
        <f t="shared" si="344"/>
        <v/>
      </c>
      <c r="AG293" s="2" t="str">
        <f t="shared" si="344"/>
        <v/>
      </c>
      <c r="AH293" s="2" t="str">
        <f t="shared" si="344"/>
        <v/>
      </c>
      <c r="AI293" s="2" t="str">
        <f t="shared" si="344"/>
        <v/>
      </c>
    </row>
    <row r="294" spans="2:35" ht="15" customHeight="1" x14ac:dyDescent="0.3">
      <c r="B294" t="s">
        <v>96</v>
      </c>
      <c r="C294" t="s">
        <v>257</v>
      </c>
      <c r="D294" t="s">
        <v>7</v>
      </c>
      <c r="E294" s="9" t="s">
        <v>405</v>
      </c>
      <c r="F294" t="s">
        <v>53</v>
      </c>
      <c r="G294" s="9"/>
      <c r="H294" s="3">
        <v>8602</v>
      </c>
      <c r="I294" s="8">
        <f>IF(H294="","",INDEX(Systems!F$4:F$985,MATCH($F294,Systems!D$4:D$985,0),1))</f>
        <v>1.6</v>
      </c>
      <c r="J294" s="9">
        <f>IF(H294="","",INDEX(Systems!E$4:E$985,MATCH($F294,Systems!D$4:D$985,0),1))</f>
        <v>10</v>
      </c>
      <c r="K294" s="9" t="s">
        <v>109</v>
      </c>
      <c r="L294" s="9">
        <v>2004</v>
      </c>
      <c r="M294" s="9">
        <v>3</v>
      </c>
      <c r="N294" s="8">
        <f t="shared" si="337"/>
        <v>13763.2</v>
      </c>
      <c r="O294" s="9">
        <f t="shared" si="338"/>
        <v>2019</v>
      </c>
      <c r="P294" s="2">
        <f t="shared" ref="P294:AI294" si="345">IF($B294="","",IF($O294=P$3,$N294*(1+(O$2*0.03)),IF(P$3=$O294+$J294,$N294*(1+(O$2*0.03)),IF(P$3=$O294+2*$J294,$N294*(1+(O$2*0.03)),IF(P$3=$O294+3*$J294,$N294*(1+(O$2*0.03)),IF(P$3=$O294+4*$J294,$N294*(1+(O$2*0.03)),IF(P$3=$O294+5*$J294,$N294*(1+(O$2*0.03)),"")))))))</f>
        <v>13763.2</v>
      </c>
      <c r="Q294" s="2" t="str">
        <f t="shared" si="345"/>
        <v/>
      </c>
      <c r="R294" s="2" t="str">
        <f t="shared" si="345"/>
        <v/>
      </c>
      <c r="S294" s="2" t="str">
        <f t="shared" si="345"/>
        <v/>
      </c>
      <c r="T294" s="2" t="str">
        <f t="shared" si="345"/>
        <v/>
      </c>
      <c r="U294" s="2" t="str">
        <f t="shared" si="345"/>
        <v/>
      </c>
      <c r="V294" s="2" t="str">
        <f t="shared" si="345"/>
        <v/>
      </c>
      <c r="W294" s="2" t="str">
        <f t="shared" si="345"/>
        <v/>
      </c>
      <c r="X294" s="2" t="str">
        <f t="shared" si="345"/>
        <v/>
      </c>
      <c r="Y294" s="2" t="str">
        <f t="shared" si="345"/>
        <v/>
      </c>
      <c r="Z294" s="2">
        <f t="shared" si="345"/>
        <v>17892.16</v>
      </c>
      <c r="AA294" s="2" t="str">
        <f t="shared" si="345"/>
        <v/>
      </c>
      <c r="AB294" s="2" t="str">
        <f t="shared" si="345"/>
        <v/>
      </c>
      <c r="AC294" s="2" t="str">
        <f t="shared" si="345"/>
        <v/>
      </c>
      <c r="AD294" s="2" t="str">
        <f t="shared" si="345"/>
        <v/>
      </c>
      <c r="AE294" s="2" t="str">
        <f t="shared" si="345"/>
        <v/>
      </c>
      <c r="AF294" s="2" t="str">
        <f t="shared" si="345"/>
        <v/>
      </c>
      <c r="AG294" s="2" t="str">
        <f t="shared" si="345"/>
        <v/>
      </c>
      <c r="AH294" s="2" t="str">
        <f t="shared" si="345"/>
        <v/>
      </c>
      <c r="AI294" s="2" t="str">
        <f t="shared" si="345"/>
        <v/>
      </c>
    </row>
    <row r="295" spans="2:35" ht="15" customHeight="1" x14ac:dyDescent="0.3">
      <c r="B295" t="s">
        <v>96</v>
      </c>
      <c r="C295" t="s">
        <v>257</v>
      </c>
      <c r="D295" t="s">
        <v>8</v>
      </c>
      <c r="E295" s="9" t="s">
        <v>405</v>
      </c>
      <c r="F295" t="s">
        <v>145</v>
      </c>
      <c r="G295" s="9"/>
      <c r="H295" s="3">
        <v>8602</v>
      </c>
      <c r="I295" s="8">
        <f>IF(H295="","",INDEX(Systems!F$4:F$985,MATCH($F295,Systems!D$4:D$985,0),1))</f>
        <v>18</v>
      </c>
      <c r="J295" s="9">
        <f>IF(H295="","",INDEX(Systems!E$4:E$985,MATCH($F295,Systems!D$4:D$985,0),1))</f>
        <v>30</v>
      </c>
      <c r="K295" s="9" t="s">
        <v>109</v>
      </c>
      <c r="L295" s="9">
        <v>2004</v>
      </c>
      <c r="M295" s="9">
        <v>3</v>
      </c>
      <c r="N295" s="8">
        <f t="shared" si="337"/>
        <v>154836</v>
      </c>
      <c r="O295" s="9">
        <f t="shared" si="338"/>
        <v>2034</v>
      </c>
      <c r="P295" s="2" t="str">
        <f t="shared" ref="P295:AI295" si="346">IF($B295="","",IF($O295=P$3,$N295*(1+(O$2*0.03)),IF(P$3=$O295+$J295,$N295*(1+(O$2*0.03)),IF(P$3=$O295+2*$J295,$N295*(1+(O$2*0.03)),IF(P$3=$O295+3*$J295,$N295*(1+(O$2*0.03)),IF(P$3=$O295+4*$J295,$N295*(1+(O$2*0.03)),IF(P$3=$O295+5*$J295,$N295*(1+(O$2*0.03)),"")))))))</f>
        <v/>
      </c>
      <c r="Q295" s="2" t="str">
        <f t="shared" si="346"/>
        <v/>
      </c>
      <c r="R295" s="2" t="str">
        <f t="shared" si="346"/>
        <v/>
      </c>
      <c r="S295" s="2" t="str">
        <f t="shared" si="346"/>
        <v/>
      </c>
      <c r="T295" s="2" t="str">
        <f t="shared" si="346"/>
        <v/>
      </c>
      <c r="U295" s="2" t="str">
        <f t="shared" si="346"/>
        <v/>
      </c>
      <c r="V295" s="2" t="str">
        <f t="shared" si="346"/>
        <v/>
      </c>
      <c r="W295" s="2" t="str">
        <f t="shared" si="346"/>
        <v/>
      </c>
      <c r="X295" s="2" t="str">
        <f t="shared" si="346"/>
        <v/>
      </c>
      <c r="Y295" s="2" t="str">
        <f t="shared" si="346"/>
        <v/>
      </c>
      <c r="Z295" s="2" t="str">
        <f t="shared" si="346"/>
        <v/>
      </c>
      <c r="AA295" s="2" t="str">
        <f t="shared" si="346"/>
        <v/>
      </c>
      <c r="AB295" s="2" t="str">
        <f t="shared" si="346"/>
        <v/>
      </c>
      <c r="AC295" s="2" t="str">
        <f t="shared" si="346"/>
        <v/>
      </c>
      <c r="AD295" s="2" t="str">
        <f t="shared" si="346"/>
        <v/>
      </c>
      <c r="AE295" s="2">
        <f t="shared" si="346"/>
        <v>224512.19999999998</v>
      </c>
      <c r="AF295" s="2" t="str">
        <f t="shared" si="346"/>
        <v/>
      </c>
      <c r="AG295" s="2" t="str">
        <f t="shared" si="346"/>
        <v/>
      </c>
      <c r="AH295" s="2" t="str">
        <f t="shared" si="346"/>
        <v/>
      </c>
      <c r="AI295" s="2" t="str">
        <f t="shared" si="346"/>
        <v/>
      </c>
    </row>
    <row r="296" spans="2:35" ht="15" customHeight="1" x14ac:dyDescent="0.3">
      <c r="B296" t="s">
        <v>96</v>
      </c>
      <c r="C296" t="s">
        <v>257</v>
      </c>
      <c r="D296" t="s">
        <v>3</v>
      </c>
      <c r="E296" s="9" t="s">
        <v>405</v>
      </c>
      <c r="F296" t="s">
        <v>20</v>
      </c>
      <c r="G296" s="41" t="s">
        <v>405</v>
      </c>
      <c r="H296" s="3">
        <v>7151</v>
      </c>
      <c r="I296" s="8">
        <f>IF(H296="","",INDEX(Systems!F$4:F$985,MATCH($F296,Systems!D$4:D$985,0),1))</f>
        <v>18</v>
      </c>
      <c r="J296" s="9">
        <f>IF(H296="","",INDEX(Systems!E$4:E$985,MATCH($F296,Systems!D$4:D$985,0),1))</f>
        <v>30</v>
      </c>
      <c r="K296" s="9" t="s">
        <v>109</v>
      </c>
      <c r="L296" s="9">
        <v>2004</v>
      </c>
      <c r="M296" s="9">
        <v>3</v>
      </c>
      <c r="N296" s="8">
        <f t="shared" si="337"/>
        <v>128718</v>
      </c>
      <c r="O296" s="9">
        <f t="shared" si="338"/>
        <v>2034</v>
      </c>
      <c r="P296" s="2" t="str">
        <f t="shared" ref="P296:AI296" si="347">IF($B296="","",IF($O296=P$3,$N296*(1+(O$2*0.03)),IF(P$3=$O296+$J296,$N296*(1+(O$2*0.03)),IF(P$3=$O296+2*$J296,$N296*(1+(O$2*0.03)),IF(P$3=$O296+3*$J296,$N296*(1+(O$2*0.03)),IF(P$3=$O296+4*$J296,$N296*(1+(O$2*0.03)),IF(P$3=$O296+5*$J296,$N296*(1+(O$2*0.03)),"")))))))</f>
        <v/>
      </c>
      <c r="Q296" s="2" t="str">
        <f t="shared" si="347"/>
        <v/>
      </c>
      <c r="R296" s="2" t="str">
        <f t="shared" si="347"/>
        <v/>
      </c>
      <c r="S296" s="2" t="str">
        <f t="shared" si="347"/>
        <v/>
      </c>
      <c r="T296" s="2" t="str">
        <f t="shared" si="347"/>
        <v/>
      </c>
      <c r="U296" s="2" t="str">
        <f t="shared" si="347"/>
        <v/>
      </c>
      <c r="V296" s="2" t="str">
        <f t="shared" si="347"/>
        <v/>
      </c>
      <c r="W296" s="2" t="str">
        <f t="shared" si="347"/>
        <v/>
      </c>
      <c r="X296" s="2" t="str">
        <f t="shared" si="347"/>
        <v/>
      </c>
      <c r="Y296" s="2" t="str">
        <f t="shared" si="347"/>
        <v/>
      </c>
      <c r="Z296" s="2" t="str">
        <f t="shared" si="347"/>
        <v/>
      </c>
      <c r="AA296" s="2" t="str">
        <f t="shared" si="347"/>
        <v/>
      </c>
      <c r="AB296" s="2" t="str">
        <f t="shared" si="347"/>
        <v/>
      </c>
      <c r="AC296" s="2" t="str">
        <f t="shared" si="347"/>
        <v/>
      </c>
      <c r="AD296" s="2" t="str">
        <f t="shared" si="347"/>
        <v/>
      </c>
      <c r="AE296" s="2">
        <f t="shared" si="347"/>
        <v>186641.1</v>
      </c>
      <c r="AF296" s="2" t="str">
        <f t="shared" si="347"/>
        <v/>
      </c>
      <c r="AG296" s="2" t="str">
        <f t="shared" si="347"/>
        <v/>
      </c>
      <c r="AH296" s="2" t="str">
        <f t="shared" si="347"/>
        <v/>
      </c>
      <c r="AI296" s="2" t="str">
        <f t="shared" si="347"/>
        <v/>
      </c>
    </row>
    <row r="297" spans="2:35" ht="15" customHeight="1" x14ac:dyDescent="0.3">
      <c r="B297" t="s">
        <v>96</v>
      </c>
      <c r="C297" t="s">
        <v>257</v>
      </c>
      <c r="D297" t="s">
        <v>3</v>
      </c>
      <c r="E297" s="9" t="s">
        <v>405</v>
      </c>
      <c r="F297" t="s">
        <v>29</v>
      </c>
      <c r="G297" s="9" t="s">
        <v>471</v>
      </c>
      <c r="H297" s="3">
        <v>1181</v>
      </c>
      <c r="I297" s="8">
        <f>IF(H297="","",INDEX(Systems!F$4:F$985,MATCH($F297,Systems!D$4:D$985,0),1))</f>
        <v>9.5</v>
      </c>
      <c r="J297" s="9">
        <f>IF(H297="","",INDEX(Systems!E$4:E$985,MATCH($F297,Systems!D$4:D$985,0),1))</f>
        <v>15</v>
      </c>
      <c r="K297" s="9" t="s">
        <v>109</v>
      </c>
      <c r="L297" s="9">
        <v>2004</v>
      </c>
      <c r="M297" s="9">
        <v>3</v>
      </c>
      <c r="N297" s="8">
        <f t="shared" si="337"/>
        <v>11219.5</v>
      </c>
      <c r="O297" s="9">
        <f t="shared" si="338"/>
        <v>2019</v>
      </c>
      <c r="P297" s="2">
        <f t="shared" ref="P297:AI297" si="348">IF($B297="","",IF($O297=P$3,$N297*(1+(O$2*0.03)),IF(P$3=$O297+$J297,$N297*(1+(O$2*0.03)),IF(P$3=$O297+2*$J297,$N297*(1+(O$2*0.03)),IF(P$3=$O297+3*$J297,$N297*(1+(O$2*0.03)),IF(P$3=$O297+4*$J297,$N297*(1+(O$2*0.03)),IF(P$3=$O297+5*$J297,$N297*(1+(O$2*0.03)),"")))))))</f>
        <v>11219.5</v>
      </c>
      <c r="Q297" s="2" t="str">
        <f t="shared" si="348"/>
        <v/>
      </c>
      <c r="R297" s="2" t="str">
        <f t="shared" si="348"/>
        <v/>
      </c>
      <c r="S297" s="2" t="str">
        <f t="shared" si="348"/>
        <v/>
      </c>
      <c r="T297" s="2" t="str">
        <f t="shared" si="348"/>
        <v/>
      </c>
      <c r="U297" s="2" t="str">
        <f t="shared" si="348"/>
        <v/>
      </c>
      <c r="V297" s="2" t="str">
        <f t="shared" si="348"/>
        <v/>
      </c>
      <c r="W297" s="2" t="str">
        <f t="shared" si="348"/>
        <v/>
      </c>
      <c r="X297" s="2" t="str">
        <f t="shared" si="348"/>
        <v/>
      </c>
      <c r="Y297" s="2" t="str">
        <f t="shared" si="348"/>
        <v/>
      </c>
      <c r="Z297" s="2" t="str">
        <f t="shared" si="348"/>
        <v/>
      </c>
      <c r="AA297" s="2" t="str">
        <f t="shared" si="348"/>
        <v/>
      </c>
      <c r="AB297" s="2" t="str">
        <f t="shared" si="348"/>
        <v/>
      </c>
      <c r="AC297" s="2" t="str">
        <f t="shared" si="348"/>
        <v/>
      </c>
      <c r="AD297" s="2" t="str">
        <f t="shared" si="348"/>
        <v/>
      </c>
      <c r="AE297" s="2">
        <f t="shared" si="348"/>
        <v>16268.275</v>
      </c>
      <c r="AF297" s="2" t="str">
        <f t="shared" si="348"/>
        <v/>
      </c>
      <c r="AG297" s="2" t="str">
        <f t="shared" si="348"/>
        <v/>
      </c>
      <c r="AH297" s="2" t="str">
        <f t="shared" si="348"/>
        <v/>
      </c>
      <c r="AI297" s="2" t="str">
        <f t="shared" si="348"/>
        <v/>
      </c>
    </row>
    <row r="298" spans="2:35" ht="15" customHeight="1" x14ac:dyDescent="0.3">
      <c r="B298" t="s">
        <v>96</v>
      </c>
      <c r="C298" t="s">
        <v>257</v>
      </c>
      <c r="D298" t="s">
        <v>3</v>
      </c>
      <c r="E298" s="9" t="s">
        <v>405</v>
      </c>
      <c r="F298" t="s">
        <v>29</v>
      </c>
      <c r="G298" s="9" t="s">
        <v>472</v>
      </c>
      <c r="H298" s="3">
        <v>256</v>
      </c>
      <c r="I298" s="8">
        <f>IF(H298="","",INDEX(Systems!F$4:F$985,MATCH($F298,Systems!D$4:D$985,0),1))</f>
        <v>9.5</v>
      </c>
      <c r="J298" s="9">
        <f>IF(H298="","",INDEX(Systems!E$4:E$985,MATCH($F298,Systems!D$4:D$985,0),1))</f>
        <v>15</v>
      </c>
      <c r="K298" s="9" t="s">
        <v>109</v>
      </c>
      <c r="L298" s="9">
        <v>2004</v>
      </c>
      <c r="M298" s="9">
        <v>3</v>
      </c>
      <c r="N298" s="8">
        <f t="shared" si="337"/>
        <v>2432</v>
      </c>
      <c r="O298" s="9">
        <f t="shared" si="338"/>
        <v>2019</v>
      </c>
      <c r="P298" s="2">
        <f t="shared" ref="P298:AI298" si="349">IF($B298="","",IF($O298=P$3,$N298*(1+(O$2*0.03)),IF(P$3=$O298+$J298,$N298*(1+(O$2*0.03)),IF(P$3=$O298+2*$J298,$N298*(1+(O$2*0.03)),IF(P$3=$O298+3*$J298,$N298*(1+(O$2*0.03)),IF(P$3=$O298+4*$J298,$N298*(1+(O$2*0.03)),IF(P$3=$O298+5*$J298,$N298*(1+(O$2*0.03)),"")))))))</f>
        <v>2432</v>
      </c>
      <c r="Q298" s="2" t="str">
        <f t="shared" si="349"/>
        <v/>
      </c>
      <c r="R298" s="2" t="str">
        <f t="shared" si="349"/>
        <v/>
      </c>
      <c r="S298" s="2" t="str">
        <f t="shared" si="349"/>
        <v/>
      </c>
      <c r="T298" s="2" t="str">
        <f t="shared" si="349"/>
        <v/>
      </c>
      <c r="U298" s="2" t="str">
        <f t="shared" si="349"/>
        <v/>
      </c>
      <c r="V298" s="2" t="str">
        <f t="shared" si="349"/>
        <v/>
      </c>
      <c r="W298" s="2" t="str">
        <f t="shared" si="349"/>
        <v/>
      </c>
      <c r="X298" s="2" t="str">
        <f t="shared" si="349"/>
        <v/>
      </c>
      <c r="Y298" s="2" t="str">
        <f t="shared" si="349"/>
        <v/>
      </c>
      <c r="Z298" s="2" t="str">
        <f t="shared" si="349"/>
        <v/>
      </c>
      <c r="AA298" s="2" t="str">
        <f t="shared" si="349"/>
        <v/>
      </c>
      <c r="AB298" s="2" t="str">
        <f t="shared" si="349"/>
        <v/>
      </c>
      <c r="AC298" s="2" t="str">
        <f t="shared" si="349"/>
        <v/>
      </c>
      <c r="AD298" s="2" t="str">
        <f t="shared" si="349"/>
        <v/>
      </c>
      <c r="AE298" s="2">
        <f t="shared" si="349"/>
        <v>3526.4</v>
      </c>
      <c r="AF298" s="2" t="str">
        <f t="shared" si="349"/>
        <v/>
      </c>
      <c r="AG298" s="2" t="str">
        <f t="shared" si="349"/>
        <v/>
      </c>
      <c r="AH298" s="2" t="str">
        <f t="shared" si="349"/>
        <v/>
      </c>
      <c r="AI298" s="2" t="str">
        <f t="shared" si="349"/>
        <v/>
      </c>
    </row>
    <row r="299" spans="2:35" ht="15" customHeight="1" x14ac:dyDescent="0.3">
      <c r="B299" t="s">
        <v>96</v>
      </c>
      <c r="C299" t="s">
        <v>257</v>
      </c>
      <c r="D299" t="s">
        <v>3</v>
      </c>
      <c r="E299" s="9" t="s">
        <v>405</v>
      </c>
      <c r="F299" t="s">
        <v>29</v>
      </c>
      <c r="G299" s="9" t="s">
        <v>473</v>
      </c>
      <c r="H299" s="3">
        <v>614</v>
      </c>
      <c r="I299" s="8">
        <f>IF(H299="","",INDEX(Systems!F$4:F$985,MATCH($F299,Systems!D$4:D$985,0),1))</f>
        <v>9.5</v>
      </c>
      <c r="J299" s="9">
        <f>IF(H299="","",INDEX(Systems!E$4:E$985,MATCH($F299,Systems!D$4:D$985,0),1))</f>
        <v>15</v>
      </c>
      <c r="K299" s="9" t="s">
        <v>109</v>
      </c>
      <c r="L299" s="9">
        <v>2004</v>
      </c>
      <c r="M299" s="9">
        <v>3</v>
      </c>
      <c r="N299" s="8">
        <f t="shared" si="337"/>
        <v>5833</v>
      </c>
      <c r="O299" s="9">
        <f t="shared" si="338"/>
        <v>2019</v>
      </c>
      <c r="P299" s="2">
        <f t="shared" ref="P299:AI299" si="350">IF($B299="","",IF($O299=P$3,$N299*(1+(O$2*0.03)),IF(P$3=$O299+$J299,$N299*(1+(O$2*0.03)),IF(P$3=$O299+2*$J299,$N299*(1+(O$2*0.03)),IF(P$3=$O299+3*$J299,$N299*(1+(O$2*0.03)),IF(P$3=$O299+4*$J299,$N299*(1+(O$2*0.03)),IF(P$3=$O299+5*$J299,$N299*(1+(O$2*0.03)),"")))))))</f>
        <v>5833</v>
      </c>
      <c r="Q299" s="2" t="str">
        <f t="shared" si="350"/>
        <v/>
      </c>
      <c r="R299" s="2" t="str">
        <f t="shared" si="350"/>
        <v/>
      </c>
      <c r="S299" s="2" t="str">
        <f t="shared" si="350"/>
        <v/>
      </c>
      <c r="T299" s="2" t="str">
        <f t="shared" si="350"/>
        <v/>
      </c>
      <c r="U299" s="2" t="str">
        <f t="shared" si="350"/>
        <v/>
      </c>
      <c r="V299" s="2" t="str">
        <f t="shared" si="350"/>
        <v/>
      </c>
      <c r="W299" s="2" t="str">
        <f t="shared" si="350"/>
        <v/>
      </c>
      <c r="X299" s="2" t="str">
        <f t="shared" si="350"/>
        <v/>
      </c>
      <c r="Y299" s="2" t="str">
        <f t="shared" si="350"/>
        <v/>
      </c>
      <c r="Z299" s="2" t="str">
        <f t="shared" si="350"/>
        <v/>
      </c>
      <c r="AA299" s="2" t="str">
        <f t="shared" si="350"/>
        <v/>
      </c>
      <c r="AB299" s="2" t="str">
        <f t="shared" si="350"/>
        <v/>
      </c>
      <c r="AC299" s="2" t="str">
        <f t="shared" si="350"/>
        <v/>
      </c>
      <c r="AD299" s="2" t="str">
        <f t="shared" si="350"/>
        <v/>
      </c>
      <c r="AE299" s="2">
        <f t="shared" si="350"/>
        <v>8457.85</v>
      </c>
      <c r="AF299" s="2" t="str">
        <f t="shared" si="350"/>
        <v/>
      </c>
      <c r="AG299" s="2" t="str">
        <f t="shared" si="350"/>
        <v/>
      </c>
      <c r="AH299" s="2" t="str">
        <f t="shared" si="350"/>
        <v/>
      </c>
      <c r="AI299" s="2" t="str">
        <f t="shared" si="350"/>
        <v/>
      </c>
    </row>
    <row r="300" spans="2:35" ht="15" customHeight="1" x14ac:dyDescent="0.3">
      <c r="B300" t="s">
        <v>96</v>
      </c>
      <c r="C300" t="s">
        <v>257</v>
      </c>
      <c r="D300" t="s">
        <v>3</v>
      </c>
      <c r="E300" s="9" t="s">
        <v>405</v>
      </c>
      <c r="F300" t="s">
        <v>29</v>
      </c>
      <c r="G300" s="9" t="s">
        <v>474</v>
      </c>
      <c r="H300" s="3">
        <v>54</v>
      </c>
      <c r="I300" s="8">
        <f>IF(H300="","",INDEX(Systems!F$4:F$985,MATCH($F300,Systems!D$4:D$985,0),1))</f>
        <v>9.5</v>
      </c>
      <c r="J300" s="9">
        <f>IF(H300="","",INDEX(Systems!E$4:E$985,MATCH($F300,Systems!D$4:D$985,0),1))</f>
        <v>15</v>
      </c>
      <c r="K300" s="9" t="s">
        <v>109</v>
      </c>
      <c r="L300" s="9">
        <v>2004</v>
      </c>
      <c r="M300" s="9">
        <v>3</v>
      </c>
      <c r="N300" s="8">
        <f t="shared" si="337"/>
        <v>513</v>
      </c>
      <c r="O300" s="9">
        <f t="shared" si="338"/>
        <v>2019</v>
      </c>
      <c r="P300" s="2">
        <f t="shared" ref="P300:AI300" si="351">IF($B300="","",IF($O300=P$3,$N300*(1+(O$2*0.03)),IF(P$3=$O300+$J300,$N300*(1+(O$2*0.03)),IF(P$3=$O300+2*$J300,$N300*(1+(O$2*0.03)),IF(P$3=$O300+3*$J300,$N300*(1+(O$2*0.03)),IF(P$3=$O300+4*$J300,$N300*(1+(O$2*0.03)),IF(P$3=$O300+5*$J300,$N300*(1+(O$2*0.03)),"")))))))</f>
        <v>513</v>
      </c>
      <c r="Q300" s="2" t="str">
        <f t="shared" si="351"/>
        <v/>
      </c>
      <c r="R300" s="2" t="str">
        <f t="shared" si="351"/>
        <v/>
      </c>
      <c r="S300" s="2" t="str">
        <f t="shared" si="351"/>
        <v/>
      </c>
      <c r="T300" s="2" t="str">
        <f t="shared" si="351"/>
        <v/>
      </c>
      <c r="U300" s="2" t="str">
        <f t="shared" si="351"/>
        <v/>
      </c>
      <c r="V300" s="2" t="str">
        <f t="shared" si="351"/>
        <v/>
      </c>
      <c r="W300" s="2" t="str">
        <f t="shared" si="351"/>
        <v/>
      </c>
      <c r="X300" s="2" t="str">
        <f t="shared" si="351"/>
        <v/>
      </c>
      <c r="Y300" s="2" t="str">
        <f t="shared" si="351"/>
        <v/>
      </c>
      <c r="Z300" s="2" t="str">
        <f t="shared" si="351"/>
        <v/>
      </c>
      <c r="AA300" s="2" t="str">
        <f t="shared" si="351"/>
        <v/>
      </c>
      <c r="AB300" s="2" t="str">
        <f t="shared" si="351"/>
        <v/>
      </c>
      <c r="AC300" s="2" t="str">
        <f t="shared" si="351"/>
        <v/>
      </c>
      <c r="AD300" s="2" t="str">
        <f t="shared" si="351"/>
        <v/>
      </c>
      <c r="AE300" s="2">
        <f t="shared" si="351"/>
        <v>743.85</v>
      </c>
      <c r="AF300" s="2" t="str">
        <f t="shared" si="351"/>
        <v/>
      </c>
      <c r="AG300" s="2" t="str">
        <f t="shared" si="351"/>
        <v/>
      </c>
      <c r="AH300" s="2" t="str">
        <f t="shared" si="351"/>
        <v/>
      </c>
      <c r="AI300" s="2" t="str">
        <f t="shared" si="351"/>
        <v/>
      </c>
    </row>
    <row r="301" spans="2:35" ht="15" customHeight="1" x14ac:dyDescent="0.3">
      <c r="B301" t="s">
        <v>96</v>
      </c>
      <c r="C301" t="s">
        <v>257</v>
      </c>
      <c r="D301" t="s">
        <v>7</v>
      </c>
      <c r="E301" s="9" t="s">
        <v>405</v>
      </c>
      <c r="F301" t="s">
        <v>54</v>
      </c>
      <c r="G301" s="9"/>
      <c r="H301" s="3">
        <v>8602</v>
      </c>
      <c r="I301" s="8">
        <f>IF(H301="","",INDEX(Systems!F$4:F$985,MATCH($F301,Systems!D$4:D$985,0),1))</f>
        <v>1.5</v>
      </c>
      <c r="J301" s="9">
        <f>IF(H301="","",INDEX(Systems!E$4:E$985,MATCH($F301,Systems!D$4:D$985,0),1))</f>
        <v>10</v>
      </c>
      <c r="K301" s="9" t="s">
        <v>109</v>
      </c>
      <c r="L301" s="9">
        <v>2004</v>
      </c>
      <c r="M301" s="9">
        <v>3</v>
      </c>
      <c r="N301" s="8">
        <f t="shared" si="337"/>
        <v>12903</v>
      </c>
      <c r="O301" s="9">
        <f t="shared" si="338"/>
        <v>2019</v>
      </c>
      <c r="P301" s="2">
        <f t="shared" ref="P301:AI301" si="352">IF($B301="","",IF($O301=P$3,$N301*(1+(O$2*0.03)),IF(P$3=$O301+$J301,$N301*(1+(O$2*0.03)),IF(P$3=$O301+2*$J301,$N301*(1+(O$2*0.03)),IF(P$3=$O301+3*$J301,$N301*(1+(O$2*0.03)),IF(P$3=$O301+4*$J301,$N301*(1+(O$2*0.03)),IF(P$3=$O301+5*$J301,$N301*(1+(O$2*0.03)),"")))))))</f>
        <v>12903</v>
      </c>
      <c r="Q301" s="2" t="str">
        <f t="shared" si="352"/>
        <v/>
      </c>
      <c r="R301" s="2" t="str">
        <f t="shared" si="352"/>
        <v/>
      </c>
      <c r="S301" s="2" t="str">
        <f t="shared" si="352"/>
        <v/>
      </c>
      <c r="T301" s="2" t="str">
        <f t="shared" si="352"/>
        <v/>
      </c>
      <c r="U301" s="2" t="str">
        <f t="shared" si="352"/>
        <v/>
      </c>
      <c r="V301" s="2" t="str">
        <f t="shared" si="352"/>
        <v/>
      </c>
      <c r="W301" s="2" t="str">
        <f t="shared" si="352"/>
        <v/>
      </c>
      <c r="X301" s="2" t="str">
        <f t="shared" si="352"/>
        <v/>
      </c>
      <c r="Y301" s="2" t="str">
        <f t="shared" si="352"/>
        <v/>
      </c>
      <c r="Z301" s="2">
        <f t="shared" si="352"/>
        <v>16773.900000000001</v>
      </c>
      <c r="AA301" s="2" t="str">
        <f t="shared" si="352"/>
        <v/>
      </c>
      <c r="AB301" s="2" t="str">
        <f t="shared" si="352"/>
        <v/>
      </c>
      <c r="AC301" s="2" t="str">
        <f t="shared" si="352"/>
        <v/>
      </c>
      <c r="AD301" s="2" t="str">
        <f t="shared" si="352"/>
        <v/>
      </c>
      <c r="AE301" s="2" t="str">
        <f t="shared" si="352"/>
        <v/>
      </c>
      <c r="AF301" s="2" t="str">
        <f t="shared" si="352"/>
        <v/>
      </c>
      <c r="AG301" s="2" t="str">
        <f t="shared" si="352"/>
        <v/>
      </c>
      <c r="AH301" s="2" t="str">
        <f t="shared" si="352"/>
        <v/>
      </c>
      <c r="AI301" s="2" t="str">
        <f t="shared" si="352"/>
        <v/>
      </c>
    </row>
    <row r="302" spans="2:35" ht="15" customHeight="1" x14ac:dyDescent="0.3">
      <c r="B302" t="s">
        <v>96</v>
      </c>
      <c r="C302" t="s">
        <v>257</v>
      </c>
      <c r="D302" t="s">
        <v>12</v>
      </c>
      <c r="E302" s="9" t="s">
        <v>407</v>
      </c>
      <c r="F302" t="s">
        <v>73</v>
      </c>
      <c r="G302" s="9"/>
      <c r="H302" s="3">
        <v>2860</v>
      </c>
      <c r="I302" s="8">
        <f>IF(H302="","",INDEX(Systems!F$4:F$985,MATCH($F302,Systems!D$4:D$985,0),1))</f>
        <v>3.15</v>
      </c>
      <c r="J302" s="9">
        <f>IF(H302="","",INDEX(Systems!E$4:E$985,MATCH($F302,Systems!D$4:D$985,0),1))</f>
        <v>5</v>
      </c>
      <c r="K302" s="9" t="s">
        <v>109</v>
      </c>
      <c r="L302" s="9">
        <v>2014</v>
      </c>
      <c r="M302" s="9">
        <v>3</v>
      </c>
      <c r="N302" s="8">
        <f>IF(H302="","",H302*I302)</f>
        <v>9009</v>
      </c>
      <c r="O302" s="9">
        <f t="shared" si="338"/>
        <v>2019</v>
      </c>
      <c r="P302" s="2">
        <f t="shared" ref="P302:AI302" si="353">IF($B302="","",IF($O302=P$3,$N302*(1+(O$2*0.03)),IF(P$3=$O302+$J302,$N302*(1+(O$2*0.03)),IF(P$3=$O302+2*$J302,$N302*(1+(O$2*0.03)),IF(P$3=$O302+3*$J302,$N302*(1+(O$2*0.03)),IF(P$3=$O302+4*$J302,$N302*(1+(O$2*0.03)),IF(P$3=$O302+5*$J302,$N302*(1+(O$2*0.03)),"")))))))</f>
        <v>9009</v>
      </c>
      <c r="Q302" s="2" t="str">
        <f t="shared" si="353"/>
        <v/>
      </c>
      <c r="R302" s="2" t="str">
        <f t="shared" si="353"/>
        <v/>
      </c>
      <c r="S302" s="2" t="str">
        <f t="shared" si="353"/>
        <v/>
      </c>
      <c r="T302" s="2" t="str">
        <f t="shared" si="353"/>
        <v/>
      </c>
      <c r="U302" s="2">
        <f t="shared" si="353"/>
        <v>10360.349999999999</v>
      </c>
      <c r="V302" s="2" t="str">
        <f t="shared" si="353"/>
        <v/>
      </c>
      <c r="W302" s="2" t="str">
        <f t="shared" si="353"/>
        <v/>
      </c>
      <c r="X302" s="2" t="str">
        <f t="shared" si="353"/>
        <v/>
      </c>
      <c r="Y302" s="2" t="str">
        <f t="shared" si="353"/>
        <v/>
      </c>
      <c r="Z302" s="2">
        <f t="shared" si="353"/>
        <v>11711.7</v>
      </c>
      <c r="AA302" s="2" t="str">
        <f t="shared" si="353"/>
        <v/>
      </c>
      <c r="AB302" s="2" t="str">
        <f t="shared" si="353"/>
        <v/>
      </c>
      <c r="AC302" s="2" t="str">
        <f t="shared" si="353"/>
        <v/>
      </c>
      <c r="AD302" s="2" t="str">
        <f t="shared" si="353"/>
        <v/>
      </c>
      <c r="AE302" s="2">
        <f t="shared" si="353"/>
        <v>13063.05</v>
      </c>
      <c r="AF302" s="2" t="str">
        <f t="shared" si="353"/>
        <v/>
      </c>
      <c r="AG302" s="2" t="str">
        <f t="shared" si="353"/>
        <v/>
      </c>
      <c r="AH302" s="2" t="str">
        <f t="shared" si="353"/>
        <v/>
      </c>
      <c r="AI302" s="2" t="str">
        <f t="shared" si="353"/>
        <v/>
      </c>
    </row>
    <row r="303" spans="2:35" ht="15" customHeight="1" x14ac:dyDescent="0.3">
      <c r="B303" t="s">
        <v>96</v>
      </c>
      <c r="C303" t="s">
        <v>257</v>
      </c>
      <c r="D303" t="s">
        <v>12</v>
      </c>
      <c r="E303" s="9" t="s">
        <v>401</v>
      </c>
      <c r="F303" t="s">
        <v>73</v>
      </c>
      <c r="G303" s="9"/>
      <c r="H303" s="3">
        <v>5619</v>
      </c>
      <c r="I303" s="8">
        <f>IF(H303="","",INDEX(Systems!F$4:F$985,MATCH($F303,Systems!D$4:D$985,0),1))</f>
        <v>3.15</v>
      </c>
      <c r="J303" s="9">
        <f>IF(H303="","",INDEX(Systems!E$4:E$985,MATCH($F303,Systems!D$4:D$985,0),1))</f>
        <v>5</v>
      </c>
      <c r="K303" s="9" t="s">
        <v>109</v>
      </c>
      <c r="L303" s="9">
        <v>2014</v>
      </c>
      <c r="M303" s="9">
        <v>3</v>
      </c>
      <c r="N303" s="8">
        <f>IF(H303="","",H303*I303)</f>
        <v>17699.849999999999</v>
      </c>
      <c r="O303" s="9">
        <f t="shared" si="338"/>
        <v>2019</v>
      </c>
      <c r="P303" s="2">
        <f t="shared" ref="P303:AI303" si="354">IF($B303="","",IF($O303=P$3,$N303*(1+(O$2*0.03)),IF(P$3=$O303+$J303,$N303*(1+(O$2*0.03)),IF(P$3=$O303+2*$J303,$N303*(1+(O$2*0.03)),IF(P$3=$O303+3*$J303,$N303*(1+(O$2*0.03)),IF(P$3=$O303+4*$J303,$N303*(1+(O$2*0.03)),IF(P$3=$O303+5*$J303,$N303*(1+(O$2*0.03)),"")))))))</f>
        <v>17699.849999999999</v>
      </c>
      <c r="Q303" s="2" t="str">
        <f t="shared" si="354"/>
        <v/>
      </c>
      <c r="R303" s="2" t="str">
        <f t="shared" si="354"/>
        <v/>
      </c>
      <c r="S303" s="2" t="str">
        <f t="shared" si="354"/>
        <v/>
      </c>
      <c r="T303" s="2" t="str">
        <f t="shared" si="354"/>
        <v/>
      </c>
      <c r="U303" s="2">
        <f t="shared" si="354"/>
        <v>20354.827499999996</v>
      </c>
      <c r="V303" s="2" t="str">
        <f t="shared" si="354"/>
        <v/>
      </c>
      <c r="W303" s="2" t="str">
        <f t="shared" si="354"/>
        <v/>
      </c>
      <c r="X303" s="2" t="str">
        <f t="shared" si="354"/>
        <v/>
      </c>
      <c r="Y303" s="2" t="str">
        <f t="shared" si="354"/>
        <v/>
      </c>
      <c r="Z303" s="2">
        <f t="shared" si="354"/>
        <v>23009.805</v>
      </c>
      <c r="AA303" s="2" t="str">
        <f t="shared" si="354"/>
        <v/>
      </c>
      <c r="AB303" s="2" t="str">
        <f t="shared" si="354"/>
        <v/>
      </c>
      <c r="AC303" s="2" t="str">
        <f t="shared" si="354"/>
        <v/>
      </c>
      <c r="AD303" s="2" t="str">
        <f t="shared" si="354"/>
        <v/>
      </c>
      <c r="AE303" s="2">
        <f t="shared" si="354"/>
        <v>25664.782499999998</v>
      </c>
      <c r="AF303" s="2" t="str">
        <f t="shared" si="354"/>
        <v/>
      </c>
      <c r="AG303" s="2" t="str">
        <f t="shared" si="354"/>
        <v/>
      </c>
      <c r="AH303" s="2" t="str">
        <f t="shared" si="354"/>
        <v/>
      </c>
      <c r="AI303" s="2" t="str">
        <f t="shared" si="354"/>
        <v/>
      </c>
    </row>
    <row r="304" spans="2:35" ht="15" customHeight="1" x14ac:dyDescent="0.3">
      <c r="B304" t="s">
        <v>96</v>
      </c>
      <c r="C304" t="s">
        <v>257</v>
      </c>
      <c r="D304" t="s">
        <v>12</v>
      </c>
      <c r="E304" s="9" t="s">
        <v>402</v>
      </c>
      <c r="F304" t="s">
        <v>73</v>
      </c>
      <c r="G304" s="9"/>
      <c r="H304" s="3">
        <v>3269</v>
      </c>
      <c r="I304" s="8">
        <f>IF(H304="","",INDEX(Systems!F$4:F$985,MATCH($F304,Systems!D$4:D$985,0),1))</f>
        <v>3.15</v>
      </c>
      <c r="J304" s="9">
        <f>IF(H304="","",INDEX(Systems!E$4:E$985,MATCH($F304,Systems!D$4:D$985,0),1))</f>
        <v>5</v>
      </c>
      <c r="K304" s="9" t="s">
        <v>109</v>
      </c>
      <c r="L304" s="9">
        <v>2014</v>
      </c>
      <c r="M304" s="9">
        <v>3</v>
      </c>
      <c r="N304" s="8">
        <f>IF(H304="","",H304*I304)</f>
        <v>10297.35</v>
      </c>
      <c r="O304" s="9">
        <f t="shared" si="338"/>
        <v>2019</v>
      </c>
      <c r="P304" s="2">
        <f t="shared" ref="P304:AI304" si="355">IF($B304="","",IF($O304=P$3,$N304*(1+(O$2*0.03)),IF(P$3=$O304+$J304,$N304*(1+(O$2*0.03)),IF(P$3=$O304+2*$J304,$N304*(1+(O$2*0.03)),IF(P$3=$O304+3*$J304,$N304*(1+(O$2*0.03)),IF(P$3=$O304+4*$J304,$N304*(1+(O$2*0.03)),IF(P$3=$O304+5*$J304,$N304*(1+(O$2*0.03)),"")))))))</f>
        <v>10297.35</v>
      </c>
      <c r="Q304" s="2" t="str">
        <f t="shared" si="355"/>
        <v/>
      </c>
      <c r="R304" s="2" t="str">
        <f t="shared" si="355"/>
        <v/>
      </c>
      <c r="S304" s="2" t="str">
        <f t="shared" si="355"/>
        <v/>
      </c>
      <c r="T304" s="2" t="str">
        <f t="shared" si="355"/>
        <v/>
      </c>
      <c r="U304" s="2">
        <f t="shared" si="355"/>
        <v>11841.952499999999</v>
      </c>
      <c r="V304" s="2" t="str">
        <f t="shared" si="355"/>
        <v/>
      </c>
      <c r="W304" s="2" t="str">
        <f t="shared" si="355"/>
        <v/>
      </c>
      <c r="X304" s="2" t="str">
        <f t="shared" si="355"/>
        <v/>
      </c>
      <c r="Y304" s="2" t="str">
        <f t="shared" si="355"/>
        <v/>
      </c>
      <c r="Z304" s="2">
        <f t="shared" si="355"/>
        <v>13386.555</v>
      </c>
      <c r="AA304" s="2" t="str">
        <f t="shared" si="355"/>
        <v/>
      </c>
      <c r="AB304" s="2" t="str">
        <f t="shared" si="355"/>
        <v/>
      </c>
      <c r="AC304" s="2" t="str">
        <f t="shared" si="355"/>
        <v/>
      </c>
      <c r="AD304" s="2" t="str">
        <f t="shared" si="355"/>
        <v/>
      </c>
      <c r="AE304" s="2">
        <f t="shared" si="355"/>
        <v>14931.157499999999</v>
      </c>
      <c r="AF304" s="2" t="str">
        <f t="shared" si="355"/>
        <v/>
      </c>
      <c r="AG304" s="2" t="str">
        <f t="shared" si="355"/>
        <v/>
      </c>
      <c r="AH304" s="2" t="str">
        <f t="shared" si="355"/>
        <v/>
      </c>
      <c r="AI304" s="2" t="str">
        <f t="shared" si="355"/>
        <v/>
      </c>
    </row>
    <row r="305" spans="2:35" ht="15" customHeight="1" x14ac:dyDescent="0.3">
      <c r="B305" t="s">
        <v>96</v>
      </c>
      <c r="C305" t="s">
        <v>257</v>
      </c>
      <c r="D305" t="s">
        <v>7</v>
      </c>
      <c r="E305" s="9" t="s">
        <v>299</v>
      </c>
      <c r="F305" t="s">
        <v>50</v>
      </c>
      <c r="G305" s="9"/>
      <c r="H305" s="3">
        <v>960</v>
      </c>
      <c r="I305" s="8">
        <f>IF(H305="","",INDEX(Systems!F$4:F$985,MATCH($F305,Systems!D$4:D$985,0),1))</f>
        <v>7.9</v>
      </c>
      <c r="J305" s="9">
        <f>IF(H305="","",INDEX(Systems!E$4:E$985,MATCH($F305,Systems!D$4:D$985,0),1))</f>
        <v>15</v>
      </c>
      <c r="K305" s="9" t="s">
        <v>108</v>
      </c>
      <c r="L305" s="9">
        <v>1992</v>
      </c>
      <c r="M305" s="9">
        <v>3</v>
      </c>
      <c r="N305" s="8">
        <f t="shared" si="337"/>
        <v>7584</v>
      </c>
      <c r="O305" s="9">
        <f t="shared" si="338"/>
        <v>2019</v>
      </c>
      <c r="P305" s="2">
        <f t="shared" ref="P305:AI305" si="356">IF($B305="","",IF($O305=P$3,$N305*(1+(O$2*0.03)),IF(P$3=$O305+$J305,$N305*(1+(O$2*0.03)),IF(P$3=$O305+2*$J305,$N305*(1+(O$2*0.03)),IF(P$3=$O305+3*$J305,$N305*(1+(O$2*0.03)),IF(P$3=$O305+4*$J305,$N305*(1+(O$2*0.03)),IF(P$3=$O305+5*$J305,$N305*(1+(O$2*0.03)),"")))))))</f>
        <v>7584</v>
      </c>
      <c r="Q305" s="2" t="str">
        <f t="shared" si="356"/>
        <v/>
      </c>
      <c r="R305" s="2" t="str">
        <f t="shared" si="356"/>
        <v/>
      </c>
      <c r="S305" s="2" t="str">
        <f t="shared" si="356"/>
        <v/>
      </c>
      <c r="T305" s="2" t="str">
        <f t="shared" si="356"/>
        <v/>
      </c>
      <c r="U305" s="2" t="str">
        <f t="shared" si="356"/>
        <v/>
      </c>
      <c r="V305" s="2" t="str">
        <f t="shared" si="356"/>
        <v/>
      </c>
      <c r="W305" s="2" t="str">
        <f t="shared" si="356"/>
        <v/>
      </c>
      <c r="X305" s="2" t="str">
        <f t="shared" si="356"/>
        <v/>
      </c>
      <c r="Y305" s="2" t="str">
        <f t="shared" si="356"/>
        <v/>
      </c>
      <c r="Z305" s="2" t="str">
        <f t="shared" si="356"/>
        <v/>
      </c>
      <c r="AA305" s="2" t="str">
        <f t="shared" si="356"/>
        <v/>
      </c>
      <c r="AB305" s="2" t="str">
        <f t="shared" si="356"/>
        <v/>
      </c>
      <c r="AC305" s="2" t="str">
        <f t="shared" si="356"/>
        <v/>
      </c>
      <c r="AD305" s="2" t="str">
        <f t="shared" si="356"/>
        <v/>
      </c>
      <c r="AE305" s="2">
        <f t="shared" si="356"/>
        <v>10996.8</v>
      </c>
      <c r="AF305" s="2" t="str">
        <f t="shared" si="356"/>
        <v/>
      </c>
      <c r="AG305" s="2" t="str">
        <f t="shared" si="356"/>
        <v/>
      </c>
      <c r="AH305" s="2" t="str">
        <f t="shared" si="356"/>
        <v/>
      </c>
      <c r="AI305" s="2" t="str">
        <f t="shared" si="356"/>
        <v/>
      </c>
    </row>
    <row r="306" spans="2:35" ht="15" customHeight="1" x14ac:dyDescent="0.3">
      <c r="B306" t="s">
        <v>96</v>
      </c>
      <c r="C306" t="s">
        <v>257</v>
      </c>
      <c r="D306" t="s">
        <v>7</v>
      </c>
      <c r="E306" s="9" t="s">
        <v>299</v>
      </c>
      <c r="F306" t="s">
        <v>54</v>
      </c>
      <c r="G306" s="9"/>
      <c r="H306" s="3">
        <v>960</v>
      </c>
      <c r="I306" s="8">
        <f>IF(H306="","",INDEX(Systems!F$4:F$985,MATCH($F306,Systems!D$4:D$985,0),1))</f>
        <v>1.5</v>
      </c>
      <c r="J306" s="9">
        <f>IF(H306="","",INDEX(Systems!E$4:E$985,MATCH($F306,Systems!D$4:D$985,0),1))</f>
        <v>10</v>
      </c>
      <c r="K306" s="9" t="s">
        <v>108</v>
      </c>
      <c r="L306" s="9">
        <v>1992</v>
      </c>
      <c r="M306" s="9">
        <v>3</v>
      </c>
      <c r="N306" s="8">
        <f t="shared" si="337"/>
        <v>1440</v>
      </c>
      <c r="O306" s="9">
        <f t="shared" si="338"/>
        <v>2019</v>
      </c>
      <c r="P306" s="2">
        <f t="shared" ref="P306:AI306" si="357">IF($B306="","",IF($O306=P$3,$N306*(1+(O$2*0.03)),IF(P$3=$O306+$J306,$N306*(1+(O$2*0.03)),IF(P$3=$O306+2*$J306,$N306*(1+(O$2*0.03)),IF(P$3=$O306+3*$J306,$N306*(1+(O$2*0.03)),IF(P$3=$O306+4*$J306,$N306*(1+(O$2*0.03)),IF(P$3=$O306+5*$J306,$N306*(1+(O$2*0.03)),"")))))))</f>
        <v>1440</v>
      </c>
      <c r="Q306" s="2" t="str">
        <f t="shared" si="357"/>
        <v/>
      </c>
      <c r="R306" s="2" t="str">
        <f t="shared" si="357"/>
        <v/>
      </c>
      <c r="S306" s="2" t="str">
        <f t="shared" si="357"/>
        <v/>
      </c>
      <c r="T306" s="2" t="str">
        <f t="shared" si="357"/>
        <v/>
      </c>
      <c r="U306" s="2" t="str">
        <f t="shared" si="357"/>
        <v/>
      </c>
      <c r="V306" s="2" t="str">
        <f t="shared" si="357"/>
        <v/>
      </c>
      <c r="W306" s="2" t="str">
        <f t="shared" si="357"/>
        <v/>
      </c>
      <c r="X306" s="2" t="str">
        <f t="shared" si="357"/>
        <v/>
      </c>
      <c r="Y306" s="2" t="str">
        <f t="shared" si="357"/>
        <v/>
      </c>
      <c r="Z306" s="2">
        <f t="shared" si="357"/>
        <v>1872</v>
      </c>
      <c r="AA306" s="2" t="str">
        <f t="shared" si="357"/>
        <v/>
      </c>
      <c r="AB306" s="2" t="str">
        <f t="shared" si="357"/>
        <v/>
      </c>
      <c r="AC306" s="2" t="str">
        <f t="shared" si="357"/>
        <v/>
      </c>
      <c r="AD306" s="2" t="str">
        <f t="shared" si="357"/>
        <v/>
      </c>
      <c r="AE306" s="2" t="str">
        <f t="shared" si="357"/>
        <v/>
      </c>
      <c r="AF306" s="2" t="str">
        <f t="shared" si="357"/>
        <v/>
      </c>
      <c r="AG306" s="2" t="str">
        <f t="shared" si="357"/>
        <v/>
      </c>
      <c r="AH306" s="2" t="str">
        <f t="shared" si="357"/>
        <v/>
      </c>
      <c r="AI306" s="2" t="str">
        <f t="shared" si="357"/>
        <v/>
      </c>
    </row>
    <row r="307" spans="2:35" ht="15" customHeight="1" x14ac:dyDescent="0.3">
      <c r="B307" t="s">
        <v>96</v>
      </c>
      <c r="C307" t="s">
        <v>257</v>
      </c>
      <c r="D307" t="s">
        <v>9</v>
      </c>
      <c r="E307" s="9" t="s">
        <v>299</v>
      </c>
      <c r="F307" t="s">
        <v>150</v>
      </c>
      <c r="G307" s="9"/>
      <c r="H307" s="3">
        <v>960</v>
      </c>
      <c r="I307" s="8">
        <f>IF(H307="","",INDEX(Systems!F$4:F$985,MATCH($F307,Systems!D$4:D$985,0),1))</f>
        <v>4</v>
      </c>
      <c r="J307" s="9">
        <f>IF(H307="","",INDEX(Systems!E$4:E$985,MATCH($F307,Systems!D$4:D$985,0),1))</f>
        <v>20</v>
      </c>
      <c r="K307" s="9" t="s">
        <v>108</v>
      </c>
      <c r="L307" s="9">
        <v>1992</v>
      </c>
      <c r="M307" s="9">
        <v>3</v>
      </c>
      <c r="N307" s="8">
        <f t="shared" si="337"/>
        <v>3840</v>
      </c>
      <c r="O307" s="9">
        <f t="shared" si="338"/>
        <v>2019</v>
      </c>
      <c r="P307" s="2">
        <f t="shared" ref="P307:AI307" si="358">IF($B307="","",IF($O307=P$3,$N307*(1+(O$2*0.03)),IF(P$3=$O307+$J307,$N307*(1+(O$2*0.03)),IF(P$3=$O307+2*$J307,$N307*(1+(O$2*0.03)),IF(P$3=$O307+3*$J307,$N307*(1+(O$2*0.03)),IF(P$3=$O307+4*$J307,$N307*(1+(O$2*0.03)),IF(P$3=$O307+5*$J307,$N307*(1+(O$2*0.03)),"")))))))</f>
        <v>3840</v>
      </c>
      <c r="Q307" s="2" t="str">
        <f t="shared" si="358"/>
        <v/>
      </c>
      <c r="R307" s="2" t="str">
        <f t="shared" si="358"/>
        <v/>
      </c>
      <c r="S307" s="2" t="str">
        <f t="shared" si="358"/>
        <v/>
      </c>
      <c r="T307" s="2" t="str">
        <f t="shared" si="358"/>
        <v/>
      </c>
      <c r="U307" s="2" t="str">
        <f t="shared" si="358"/>
        <v/>
      </c>
      <c r="V307" s="2" t="str">
        <f t="shared" si="358"/>
        <v/>
      </c>
      <c r="W307" s="2" t="str">
        <f t="shared" si="358"/>
        <v/>
      </c>
      <c r="X307" s="2" t="str">
        <f t="shared" si="358"/>
        <v/>
      </c>
      <c r="Y307" s="2" t="str">
        <f t="shared" si="358"/>
        <v/>
      </c>
      <c r="Z307" s="2" t="str">
        <f t="shared" si="358"/>
        <v/>
      </c>
      <c r="AA307" s="2" t="str">
        <f t="shared" si="358"/>
        <v/>
      </c>
      <c r="AB307" s="2" t="str">
        <f t="shared" si="358"/>
        <v/>
      </c>
      <c r="AC307" s="2" t="str">
        <f t="shared" si="358"/>
        <v/>
      </c>
      <c r="AD307" s="2" t="str">
        <f t="shared" si="358"/>
        <v/>
      </c>
      <c r="AE307" s="2" t="str">
        <f t="shared" si="358"/>
        <v/>
      </c>
      <c r="AF307" s="2" t="str">
        <f t="shared" si="358"/>
        <v/>
      </c>
      <c r="AG307" s="2" t="str">
        <f t="shared" si="358"/>
        <v/>
      </c>
      <c r="AH307" s="2" t="str">
        <f t="shared" si="358"/>
        <v/>
      </c>
      <c r="AI307" s="2" t="str">
        <f t="shared" si="358"/>
        <v/>
      </c>
    </row>
    <row r="308" spans="2:35" ht="15" customHeight="1" x14ac:dyDescent="0.3">
      <c r="B308" t="s">
        <v>96</v>
      </c>
      <c r="C308" t="s">
        <v>257</v>
      </c>
      <c r="D308" t="s">
        <v>9</v>
      </c>
      <c r="E308" s="9" t="s">
        <v>299</v>
      </c>
      <c r="F308" t="s">
        <v>230</v>
      </c>
      <c r="G308" s="9"/>
      <c r="H308" s="3">
        <v>1</v>
      </c>
      <c r="I308" s="8">
        <f>IF(H308="","",INDEX(Systems!F$4:F$985,MATCH($F308,Systems!D$4:D$985,0),1))</f>
        <v>10500</v>
      </c>
      <c r="J308" s="9">
        <f>IF(H308="","",INDEX(Systems!E$4:E$985,MATCH($F308,Systems!D$4:D$985,0),1))</f>
        <v>30</v>
      </c>
      <c r="K308" s="9" t="s">
        <v>108</v>
      </c>
      <c r="L308" s="9">
        <v>1992</v>
      </c>
      <c r="M308" s="9">
        <v>3</v>
      </c>
      <c r="N308" s="8">
        <f t="shared" si="337"/>
        <v>10500</v>
      </c>
      <c r="O308" s="9">
        <f t="shared" si="338"/>
        <v>2022</v>
      </c>
      <c r="P308" s="2" t="str">
        <f t="shared" ref="P308:AI308" si="359">IF($B308="","",IF($O308=P$3,$N308*(1+(O$2*0.03)),IF(P$3=$O308+$J308,$N308*(1+(O$2*0.03)),IF(P$3=$O308+2*$J308,$N308*(1+(O$2*0.03)),IF(P$3=$O308+3*$J308,$N308*(1+(O$2*0.03)),IF(P$3=$O308+4*$J308,$N308*(1+(O$2*0.03)),IF(P$3=$O308+5*$J308,$N308*(1+(O$2*0.03)),"")))))))</f>
        <v/>
      </c>
      <c r="Q308" s="2" t="str">
        <f t="shared" si="359"/>
        <v/>
      </c>
      <c r="R308" s="2" t="str">
        <f t="shared" si="359"/>
        <v/>
      </c>
      <c r="S308" s="2">
        <f t="shared" si="359"/>
        <v>11445</v>
      </c>
      <c r="T308" s="2" t="str">
        <f t="shared" si="359"/>
        <v/>
      </c>
      <c r="U308" s="2" t="str">
        <f t="shared" si="359"/>
        <v/>
      </c>
      <c r="V308" s="2" t="str">
        <f t="shared" si="359"/>
        <v/>
      </c>
      <c r="W308" s="2" t="str">
        <f t="shared" si="359"/>
        <v/>
      </c>
      <c r="X308" s="2" t="str">
        <f t="shared" si="359"/>
        <v/>
      </c>
      <c r="Y308" s="2" t="str">
        <f t="shared" si="359"/>
        <v/>
      </c>
      <c r="Z308" s="2" t="str">
        <f t="shared" si="359"/>
        <v/>
      </c>
      <c r="AA308" s="2" t="str">
        <f t="shared" si="359"/>
        <v/>
      </c>
      <c r="AB308" s="2" t="str">
        <f t="shared" si="359"/>
        <v/>
      </c>
      <c r="AC308" s="2" t="str">
        <f t="shared" si="359"/>
        <v/>
      </c>
      <c r="AD308" s="2" t="str">
        <f t="shared" si="359"/>
        <v/>
      </c>
      <c r="AE308" s="2" t="str">
        <f t="shared" si="359"/>
        <v/>
      </c>
      <c r="AF308" s="2" t="str">
        <f t="shared" si="359"/>
        <v/>
      </c>
      <c r="AG308" s="2" t="str">
        <f t="shared" si="359"/>
        <v/>
      </c>
      <c r="AH308" s="2" t="str">
        <f t="shared" si="359"/>
        <v/>
      </c>
      <c r="AI308" s="2" t="str">
        <f t="shared" si="359"/>
        <v/>
      </c>
    </row>
    <row r="309" spans="2:35" ht="15" customHeight="1" x14ac:dyDescent="0.3">
      <c r="B309" t="s">
        <v>96</v>
      </c>
      <c r="C309" t="s">
        <v>257</v>
      </c>
      <c r="D309" t="s">
        <v>8</v>
      </c>
      <c r="E309" s="9" t="s">
        <v>299</v>
      </c>
      <c r="F309" t="s">
        <v>145</v>
      </c>
      <c r="H309" s="3">
        <v>960</v>
      </c>
      <c r="I309" s="8">
        <f>IF(H309="","",INDEX(Systems!F$4:F$985,MATCH($F309,Systems!D$4:D$985,0),1))</f>
        <v>18</v>
      </c>
      <c r="J309" s="9">
        <f>IF(H309="","",INDEX(Systems!E$4:E$985,MATCH($F309,Systems!D$4:D$985,0),1))</f>
        <v>30</v>
      </c>
      <c r="K309" s="9" t="s">
        <v>108</v>
      </c>
      <c r="L309" s="9">
        <v>1992</v>
      </c>
      <c r="M309" s="9">
        <v>3</v>
      </c>
      <c r="N309" s="8">
        <f t="shared" si="337"/>
        <v>17280</v>
      </c>
      <c r="O309" s="9">
        <f t="shared" si="338"/>
        <v>2022</v>
      </c>
      <c r="P309" s="2" t="str">
        <f t="shared" ref="P309:AI309" si="360">IF($B309="","",IF($O309=P$3,$N309*(1+(O$2*0.03)),IF(P$3=$O309+$J309,$N309*(1+(O$2*0.03)),IF(P$3=$O309+2*$J309,$N309*(1+(O$2*0.03)),IF(P$3=$O309+3*$J309,$N309*(1+(O$2*0.03)),IF(P$3=$O309+4*$J309,$N309*(1+(O$2*0.03)),IF(P$3=$O309+5*$J309,$N309*(1+(O$2*0.03)),"")))))))</f>
        <v/>
      </c>
      <c r="Q309" s="2" t="str">
        <f t="shared" si="360"/>
        <v/>
      </c>
      <c r="R309" s="2" t="str">
        <f t="shared" si="360"/>
        <v/>
      </c>
      <c r="S309" s="2">
        <f t="shared" si="360"/>
        <v>18835.2</v>
      </c>
      <c r="T309" s="2" t="str">
        <f t="shared" si="360"/>
        <v/>
      </c>
      <c r="U309" s="2" t="str">
        <f t="shared" si="360"/>
        <v/>
      </c>
      <c r="V309" s="2" t="str">
        <f t="shared" si="360"/>
        <v/>
      </c>
      <c r="W309" s="2" t="str">
        <f t="shared" si="360"/>
        <v/>
      </c>
      <c r="X309" s="2" t="str">
        <f t="shared" si="360"/>
        <v/>
      </c>
      <c r="Y309" s="2" t="str">
        <f t="shared" si="360"/>
        <v/>
      </c>
      <c r="Z309" s="2" t="str">
        <f t="shared" si="360"/>
        <v/>
      </c>
      <c r="AA309" s="2" t="str">
        <f t="shared" si="360"/>
        <v/>
      </c>
      <c r="AB309" s="2" t="str">
        <f t="shared" si="360"/>
        <v/>
      </c>
      <c r="AC309" s="2" t="str">
        <f t="shared" si="360"/>
        <v/>
      </c>
      <c r="AD309" s="2" t="str">
        <f t="shared" si="360"/>
        <v/>
      </c>
      <c r="AE309" s="2" t="str">
        <f t="shared" si="360"/>
        <v/>
      </c>
      <c r="AF309" s="2" t="str">
        <f t="shared" si="360"/>
        <v/>
      </c>
      <c r="AG309" s="2" t="str">
        <f t="shared" si="360"/>
        <v/>
      </c>
      <c r="AH309" s="2" t="str">
        <f t="shared" si="360"/>
        <v/>
      </c>
      <c r="AI309" s="2" t="str">
        <f t="shared" si="360"/>
        <v/>
      </c>
    </row>
    <row r="310" spans="2:35" ht="15" customHeight="1" x14ac:dyDescent="0.3">
      <c r="B310" t="s">
        <v>96</v>
      </c>
      <c r="C310" t="s">
        <v>257</v>
      </c>
      <c r="D310" t="s">
        <v>3</v>
      </c>
      <c r="E310" s="9" t="s">
        <v>299</v>
      </c>
      <c r="F310" t="s">
        <v>21</v>
      </c>
      <c r="H310" s="3">
        <v>1130</v>
      </c>
      <c r="I310" s="8">
        <f>IF(H310="","",INDEX(Systems!F$4:F$985,MATCH($F310,Systems!D$4:D$985,0),1))</f>
        <v>15</v>
      </c>
      <c r="J310" s="9">
        <f>IF(H310="","",INDEX(Systems!E$4:E$985,MATCH($F310,Systems!D$4:D$985,0),1))</f>
        <v>25</v>
      </c>
      <c r="K310" s="9" t="s">
        <v>108</v>
      </c>
      <c r="L310" s="9">
        <v>1992</v>
      </c>
      <c r="M310" s="9">
        <v>1</v>
      </c>
      <c r="N310" s="8">
        <f t="shared" si="337"/>
        <v>16950</v>
      </c>
      <c r="O310" s="9">
        <f t="shared" si="338"/>
        <v>2019</v>
      </c>
      <c r="P310" s="2">
        <f t="shared" ref="P310:AI310" si="361">IF($B310="","",IF($O310=P$3,$N310*(1+(O$2*0.03)),IF(P$3=$O310+$J310,$N310*(1+(O$2*0.03)),IF(P$3=$O310+2*$J310,$N310*(1+(O$2*0.03)),IF(P$3=$O310+3*$J310,$N310*(1+(O$2*0.03)),IF(P$3=$O310+4*$J310,$N310*(1+(O$2*0.03)),IF(P$3=$O310+5*$J310,$N310*(1+(O$2*0.03)),"")))))))</f>
        <v>16950</v>
      </c>
      <c r="Q310" s="2" t="str">
        <f t="shared" si="361"/>
        <v/>
      </c>
      <c r="R310" s="2" t="str">
        <f t="shared" si="361"/>
        <v/>
      </c>
      <c r="S310" s="2" t="str">
        <f t="shared" si="361"/>
        <v/>
      </c>
      <c r="T310" s="2" t="str">
        <f t="shared" si="361"/>
        <v/>
      </c>
      <c r="U310" s="2" t="str">
        <f t="shared" si="361"/>
        <v/>
      </c>
      <c r="V310" s="2" t="str">
        <f t="shared" si="361"/>
        <v/>
      </c>
      <c r="W310" s="2" t="str">
        <f t="shared" si="361"/>
        <v/>
      </c>
      <c r="X310" s="2" t="str">
        <f t="shared" si="361"/>
        <v/>
      </c>
      <c r="Y310" s="2" t="str">
        <f t="shared" si="361"/>
        <v/>
      </c>
      <c r="Z310" s="2" t="str">
        <f t="shared" si="361"/>
        <v/>
      </c>
      <c r="AA310" s="2" t="str">
        <f t="shared" si="361"/>
        <v/>
      </c>
      <c r="AB310" s="2" t="str">
        <f t="shared" si="361"/>
        <v/>
      </c>
      <c r="AC310" s="2" t="str">
        <f t="shared" si="361"/>
        <v/>
      </c>
      <c r="AD310" s="2" t="str">
        <f t="shared" si="361"/>
        <v/>
      </c>
      <c r="AE310" s="2" t="str">
        <f t="shared" si="361"/>
        <v/>
      </c>
      <c r="AF310" s="2" t="str">
        <f t="shared" si="361"/>
        <v/>
      </c>
      <c r="AG310" s="2" t="str">
        <f t="shared" si="361"/>
        <v/>
      </c>
      <c r="AH310" s="2" t="str">
        <f t="shared" si="361"/>
        <v/>
      </c>
      <c r="AI310" s="2" t="str">
        <f t="shared" si="361"/>
        <v/>
      </c>
    </row>
    <row r="311" spans="2:35" ht="15" customHeight="1" x14ac:dyDescent="0.3">
      <c r="B311" t="s">
        <v>96</v>
      </c>
      <c r="C311" t="s">
        <v>257</v>
      </c>
      <c r="D311" t="s">
        <v>7</v>
      </c>
      <c r="E311" s="9" t="s">
        <v>300</v>
      </c>
      <c r="F311" t="s">
        <v>50</v>
      </c>
      <c r="G311" s="9"/>
      <c r="H311" s="3">
        <v>960</v>
      </c>
      <c r="I311" s="8">
        <f>IF(H311="","",INDEX(Systems!F$4:F$985,MATCH($F311,Systems!D$4:D$985,0),1))</f>
        <v>7.9</v>
      </c>
      <c r="J311" s="9">
        <f>IF(H311="","",INDEX(Systems!E$4:E$985,MATCH($F311,Systems!D$4:D$985,0),1))</f>
        <v>15</v>
      </c>
      <c r="K311" s="9" t="s">
        <v>108</v>
      </c>
      <c r="L311" s="9">
        <v>1992</v>
      </c>
      <c r="M311" s="9">
        <v>3</v>
      </c>
      <c r="N311" s="8">
        <f t="shared" si="337"/>
        <v>7584</v>
      </c>
      <c r="O311" s="9">
        <f t="shared" si="338"/>
        <v>2019</v>
      </c>
      <c r="P311" s="2">
        <f t="shared" ref="P311:AI311" si="362">IF($B311="","",IF($O311=P$3,$N311*(1+(O$2*0.03)),IF(P$3=$O311+$J311,$N311*(1+(O$2*0.03)),IF(P$3=$O311+2*$J311,$N311*(1+(O$2*0.03)),IF(P$3=$O311+3*$J311,$N311*(1+(O$2*0.03)),IF(P$3=$O311+4*$J311,$N311*(1+(O$2*0.03)),IF(P$3=$O311+5*$J311,$N311*(1+(O$2*0.03)),"")))))))</f>
        <v>7584</v>
      </c>
      <c r="Q311" s="2" t="str">
        <f t="shared" si="362"/>
        <v/>
      </c>
      <c r="R311" s="2" t="str">
        <f t="shared" si="362"/>
        <v/>
      </c>
      <c r="S311" s="2" t="str">
        <f t="shared" si="362"/>
        <v/>
      </c>
      <c r="T311" s="2" t="str">
        <f t="shared" si="362"/>
        <v/>
      </c>
      <c r="U311" s="2" t="str">
        <f t="shared" si="362"/>
        <v/>
      </c>
      <c r="V311" s="2" t="str">
        <f t="shared" si="362"/>
        <v/>
      </c>
      <c r="W311" s="2" t="str">
        <f t="shared" si="362"/>
        <v/>
      </c>
      <c r="X311" s="2" t="str">
        <f t="shared" si="362"/>
        <v/>
      </c>
      <c r="Y311" s="2" t="str">
        <f t="shared" si="362"/>
        <v/>
      </c>
      <c r="Z311" s="2" t="str">
        <f t="shared" si="362"/>
        <v/>
      </c>
      <c r="AA311" s="2" t="str">
        <f t="shared" si="362"/>
        <v/>
      </c>
      <c r="AB311" s="2" t="str">
        <f t="shared" si="362"/>
        <v/>
      </c>
      <c r="AC311" s="2" t="str">
        <f t="shared" si="362"/>
        <v/>
      </c>
      <c r="AD311" s="2" t="str">
        <f t="shared" si="362"/>
        <v/>
      </c>
      <c r="AE311" s="2">
        <f t="shared" si="362"/>
        <v>10996.8</v>
      </c>
      <c r="AF311" s="2" t="str">
        <f t="shared" si="362"/>
        <v/>
      </c>
      <c r="AG311" s="2" t="str">
        <f t="shared" si="362"/>
        <v/>
      </c>
      <c r="AH311" s="2" t="str">
        <f t="shared" si="362"/>
        <v/>
      </c>
      <c r="AI311" s="2" t="str">
        <f t="shared" si="362"/>
        <v/>
      </c>
    </row>
    <row r="312" spans="2:35" ht="15" customHeight="1" x14ac:dyDescent="0.3">
      <c r="B312" t="s">
        <v>96</v>
      </c>
      <c r="C312" t="s">
        <v>257</v>
      </c>
      <c r="D312" t="s">
        <v>7</v>
      </c>
      <c r="E312" s="9" t="s">
        <v>300</v>
      </c>
      <c r="F312" t="s">
        <v>54</v>
      </c>
      <c r="G312" s="9"/>
      <c r="H312" s="3">
        <v>960</v>
      </c>
      <c r="I312" s="8">
        <f>IF(H312="","",INDEX(Systems!F$4:F$985,MATCH($F312,Systems!D$4:D$985,0),1))</f>
        <v>1.5</v>
      </c>
      <c r="J312" s="9">
        <f>IF(H312="","",INDEX(Systems!E$4:E$985,MATCH($F312,Systems!D$4:D$985,0),1))</f>
        <v>10</v>
      </c>
      <c r="K312" s="9" t="s">
        <v>108</v>
      </c>
      <c r="L312" s="9">
        <v>1992</v>
      </c>
      <c r="M312" s="9">
        <v>3</v>
      </c>
      <c r="N312" s="8">
        <f t="shared" si="337"/>
        <v>1440</v>
      </c>
      <c r="O312" s="9">
        <f t="shared" si="338"/>
        <v>2019</v>
      </c>
      <c r="P312" s="2">
        <f t="shared" ref="P312:AI312" si="363">IF($B312="","",IF($O312=P$3,$N312*(1+(O$2*0.03)),IF(P$3=$O312+$J312,$N312*(1+(O$2*0.03)),IF(P$3=$O312+2*$J312,$N312*(1+(O$2*0.03)),IF(P$3=$O312+3*$J312,$N312*(1+(O$2*0.03)),IF(P$3=$O312+4*$J312,$N312*(1+(O$2*0.03)),IF(P$3=$O312+5*$J312,$N312*(1+(O$2*0.03)),"")))))))</f>
        <v>1440</v>
      </c>
      <c r="Q312" s="2" t="str">
        <f t="shared" si="363"/>
        <v/>
      </c>
      <c r="R312" s="2" t="str">
        <f t="shared" si="363"/>
        <v/>
      </c>
      <c r="S312" s="2" t="str">
        <f t="shared" si="363"/>
        <v/>
      </c>
      <c r="T312" s="2" t="str">
        <f t="shared" si="363"/>
        <v/>
      </c>
      <c r="U312" s="2" t="str">
        <f t="shared" si="363"/>
        <v/>
      </c>
      <c r="V312" s="2" t="str">
        <f t="shared" si="363"/>
        <v/>
      </c>
      <c r="W312" s="2" t="str">
        <f t="shared" si="363"/>
        <v/>
      </c>
      <c r="X312" s="2" t="str">
        <f t="shared" si="363"/>
        <v/>
      </c>
      <c r="Y312" s="2" t="str">
        <f t="shared" si="363"/>
        <v/>
      </c>
      <c r="Z312" s="2">
        <f t="shared" si="363"/>
        <v>1872</v>
      </c>
      <c r="AA312" s="2" t="str">
        <f t="shared" si="363"/>
        <v/>
      </c>
      <c r="AB312" s="2" t="str">
        <f t="shared" si="363"/>
        <v/>
      </c>
      <c r="AC312" s="2" t="str">
        <f t="shared" si="363"/>
        <v/>
      </c>
      <c r="AD312" s="2" t="str">
        <f t="shared" si="363"/>
        <v/>
      </c>
      <c r="AE312" s="2" t="str">
        <f t="shared" si="363"/>
        <v/>
      </c>
      <c r="AF312" s="2" t="str">
        <f t="shared" si="363"/>
        <v/>
      </c>
      <c r="AG312" s="2" t="str">
        <f t="shared" si="363"/>
        <v/>
      </c>
      <c r="AH312" s="2" t="str">
        <f t="shared" si="363"/>
        <v/>
      </c>
      <c r="AI312" s="2" t="str">
        <f t="shared" si="363"/>
        <v/>
      </c>
    </row>
    <row r="313" spans="2:35" ht="15" customHeight="1" x14ac:dyDescent="0.3">
      <c r="B313" t="s">
        <v>96</v>
      </c>
      <c r="C313" t="s">
        <v>257</v>
      </c>
      <c r="D313" t="s">
        <v>9</v>
      </c>
      <c r="E313" s="9" t="s">
        <v>300</v>
      </c>
      <c r="F313" t="s">
        <v>150</v>
      </c>
      <c r="G313" s="9"/>
      <c r="H313" s="3">
        <v>960</v>
      </c>
      <c r="I313" s="8">
        <f>IF(H313="","",INDEX(Systems!F$4:F$985,MATCH($F313,Systems!D$4:D$985,0),1))</f>
        <v>4</v>
      </c>
      <c r="J313" s="9">
        <f>IF(H313="","",INDEX(Systems!E$4:E$985,MATCH($F313,Systems!D$4:D$985,0),1))</f>
        <v>20</v>
      </c>
      <c r="K313" s="9" t="s">
        <v>108</v>
      </c>
      <c r="L313" s="9">
        <v>1992</v>
      </c>
      <c r="M313" s="9">
        <v>3</v>
      </c>
      <c r="N313" s="8">
        <f t="shared" si="337"/>
        <v>3840</v>
      </c>
      <c r="O313" s="9">
        <f t="shared" si="338"/>
        <v>2019</v>
      </c>
      <c r="P313" s="2">
        <f t="shared" ref="P313:AI313" si="364">IF($B313="","",IF($O313=P$3,$N313*(1+(O$2*0.03)),IF(P$3=$O313+$J313,$N313*(1+(O$2*0.03)),IF(P$3=$O313+2*$J313,$N313*(1+(O$2*0.03)),IF(P$3=$O313+3*$J313,$N313*(1+(O$2*0.03)),IF(P$3=$O313+4*$J313,$N313*(1+(O$2*0.03)),IF(P$3=$O313+5*$J313,$N313*(1+(O$2*0.03)),"")))))))</f>
        <v>3840</v>
      </c>
      <c r="Q313" s="2" t="str">
        <f t="shared" si="364"/>
        <v/>
      </c>
      <c r="R313" s="2" t="str">
        <f t="shared" si="364"/>
        <v/>
      </c>
      <c r="S313" s="2" t="str">
        <f t="shared" si="364"/>
        <v/>
      </c>
      <c r="T313" s="2" t="str">
        <f t="shared" si="364"/>
        <v/>
      </c>
      <c r="U313" s="2" t="str">
        <f t="shared" si="364"/>
        <v/>
      </c>
      <c r="V313" s="2" t="str">
        <f t="shared" si="364"/>
        <v/>
      </c>
      <c r="W313" s="2" t="str">
        <f t="shared" si="364"/>
        <v/>
      </c>
      <c r="X313" s="2" t="str">
        <f t="shared" si="364"/>
        <v/>
      </c>
      <c r="Y313" s="2" t="str">
        <f t="shared" si="364"/>
        <v/>
      </c>
      <c r="Z313" s="2" t="str">
        <f t="shared" si="364"/>
        <v/>
      </c>
      <c r="AA313" s="2" t="str">
        <f t="shared" si="364"/>
        <v/>
      </c>
      <c r="AB313" s="2" t="str">
        <f t="shared" si="364"/>
        <v/>
      </c>
      <c r="AC313" s="2" t="str">
        <f t="shared" si="364"/>
        <v/>
      </c>
      <c r="AD313" s="2" t="str">
        <f t="shared" si="364"/>
        <v/>
      </c>
      <c r="AE313" s="2" t="str">
        <f t="shared" si="364"/>
        <v/>
      </c>
      <c r="AF313" s="2" t="str">
        <f t="shared" si="364"/>
        <v/>
      </c>
      <c r="AG313" s="2" t="str">
        <f t="shared" si="364"/>
        <v/>
      </c>
      <c r="AH313" s="2" t="str">
        <f t="shared" si="364"/>
        <v/>
      </c>
      <c r="AI313" s="2" t="str">
        <f t="shared" si="364"/>
        <v/>
      </c>
    </row>
    <row r="314" spans="2:35" ht="15" customHeight="1" x14ac:dyDescent="0.3">
      <c r="B314" t="s">
        <v>96</v>
      </c>
      <c r="C314" t="s">
        <v>257</v>
      </c>
      <c r="D314" t="s">
        <v>9</v>
      </c>
      <c r="E314" s="9" t="s">
        <v>300</v>
      </c>
      <c r="F314" t="s">
        <v>230</v>
      </c>
      <c r="G314" s="9"/>
      <c r="H314" s="3">
        <v>1</v>
      </c>
      <c r="I314" s="8">
        <f>IF(H314="","",INDEX(Systems!F$4:F$985,MATCH($F314,Systems!D$4:D$985,0),1))</f>
        <v>10500</v>
      </c>
      <c r="J314" s="9">
        <f>IF(H314="","",INDEX(Systems!E$4:E$985,MATCH($F314,Systems!D$4:D$985,0),1))</f>
        <v>30</v>
      </c>
      <c r="K314" s="9" t="s">
        <v>108</v>
      </c>
      <c r="L314" s="9">
        <v>1992</v>
      </c>
      <c r="M314" s="9">
        <v>3</v>
      </c>
      <c r="N314" s="8">
        <f t="shared" si="337"/>
        <v>10500</v>
      </c>
      <c r="O314" s="9">
        <f t="shared" si="338"/>
        <v>2022</v>
      </c>
      <c r="P314" s="2" t="str">
        <f t="shared" ref="P314:AI314" si="365">IF($B314="","",IF($O314=P$3,$N314*(1+(O$2*0.03)),IF(P$3=$O314+$J314,$N314*(1+(O$2*0.03)),IF(P$3=$O314+2*$J314,$N314*(1+(O$2*0.03)),IF(P$3=$O314+3*$J314,$N314*(1+(O$2*0.03)),IF(P$3=$O314+4*$J314,$N314*(1+(O$2*0.03)),IF(P$3=$O314+5*$J314,$N314*(1+(O$2*0.03)),"")))))))</f>
        <v/>
      </c>
      <c r="Q314" s="2" t="str">
        <f t="shared" si="365"/>
        <v/>
      </c>
      <c r="R314" s="2" t="str">
        <f t="shared" si="365"/>
        <v/>
      </c>
      <c r="S314" s="2">
        <f t="shared" si="365"/>
        <v>11445</v>
      </c>
      <c r="T314" s="2" t="str">
        <f t="shared" si="365"/>
        <v/>
      </c>
      <c r="U314" s="2" t="str">
        <f t="shared" si="365"/>
        <v/>
      </c>
      <c r="V314" s="2" t="str">
        <f t="shared" si="365"/>
        <v/>
      </c>
      <c r="W314" s="2" t="str">
        <f t="shared" si="365"/>
        <v/>
      </c>
      <c r="X314" s="2" t="str">
        <f t="shared" si="365"/>
        <v/>
      </c>
      <c r="Y314" s="2" t="str">
        <f t="shared" si="365"/>
        <v/>
      </c>
      <c r="Z314" s="2" t="str">
        <f t="shared" si="365"/>
        <v/>
      </c>
      <c r="AA314" s="2" t="str">
        <f t="shared" si="365"/>
        <v/>
      </c>
      <c r="AB314" s="2" t="str">
        <f t="shared" si="365"/>
        <v/>
      </c>
      <c r="AC314" s="2" t="str">
        <f t="shared" si="365"/>
        <v/>
      </c>
      <c r="AD314" s="2" t="str">
        <f t="shared" si="365"/>
        <v/>
      </c>
      <c r="AE314" s="2" t="str">
        <f t="shared" si="365"/>
        <v/>
      </c>
      <c r="AF314" s="2" t="str">
        <f t="shared" si="365"/>
        <v/>
      </c>
      <c r="AG314" s="2" t="str">
        <f t="shared" si="365"/>
        <v/>
      </c>
      <c r="AH314" s="2" t="str">
        <f t="shared" si="365"/>
        <v/>
      </c>
      <c r="AI314" s="2" t="str">
        <f t="shared" si="365"/>
        <v/>
      </c>
    </row>
    <row r="315" spans="2:35" ht="15" customHeight="1" x14ac:dyDescent="0.3">
      <c r="B315" t="s">
        <v>96</v>
      </c>
      <c r="C315" t="s">
        <v>257</v>
      </c>
      <c r="D315" t="s">
        <v>8</v>
      </c>
      <c r="E315" s="9" t="s">
        <v>300</v>
      </c>
      <c r="F315" t="s">
        <v>145</v>
      </c>
      <c r="H315" s="3">
        <v>960</v>
      </c>
      <c r="I315" s="8">
        <f>IF(H315="","",INDEX(Systems!F$4:F$985,MATCH($F315,Systems!D$4:D$985,0),1))</f>
        <v>18</v>
      </c>
      <c r="J315" s="9">
        <f>IF(H315="","",INDEX(Systems!E$4:E$985,MATCH($F315,Systems!D$4:D$985,0),1))</f>
        <v>30</v>
      </c>
      <c r="K315" s="9" t="s">
        <v>108</v>
      </c>
      <c r="L315" s="9">
        <v>1992</v>
      </c>
      <c r="M315" s="9">
        <v>3</v>
      </c>
      <c r="N315" s="8">
        <f t="shared" si="337"/>
        <v>17280</v>
      </c>
      <c r="O315" s="9">
        <f t="shared" si="338"/>
        <v>2022</v>
      </c>
      <c r="P315" s="2" t="str">
        <f t="shared" ref="P315:AI315" si="366">IF($B315="","",IF($O315=P$3,$N315*(1+(O$2*0.03)),IF(P$3=$O315+$J315,$N315*(1+(O$2*0.03)),IF(P$3=$O315+2*$J315,$N315*(1+(O$2*0.03)),IF(P$3=$O315+3*$J315,$N315*(1+(O$2*0.03)),IF(P$3=$O315+4*$J315,$N315*(1+(O$2*0.03)),IF(P$3=$O315+5*$J315,$N315*(1+(O$2*0.03)),"")))))))</f>
        <v/>
      </c>
      <c r="Q315" s="2" t="str">
        <f t="shared" si="366"/>
        <v/>
      </c>
      <c r="R315" s="2" t="str">
        <f t="shared" si="366"/>
        <v/>
      </c>
      <c r="S315" s="2">
        <f t="shared" si="366"/>
        <v>18835.2</v>
      </c>
      <c r="T315" s="2" t="str">
        <f t="shared" si="366"/>
        <v/>
      </c>
      <c r="U315" s="2" t="str">
        <f t="shared" si="366"/>
        <v/>
      </c>
      <c r="V315" s="2" t="str">
        <f t="shared" si="366"/>
        <v/>
      </c>
      <c r="W315" s="2" t="str">
        <f t="shared" si="366"/>
        <v/>
      </c>
      <c r="X315" s="2" t="str">
        <f t="shared" si="366"/>
        <v/>
      </c>
      <c r="Y315" s="2" t="str">
        <f t="shared" si="366"/>
        <v/>
      </c>
      <c r="Z315" s="2" t="str">
        <f t="shared" si="366"/>
        <v/>
      </c>
      <c r="AA315" s="2" t="str">
        <f t="shared" si="366"/>
        <v/>
      </c>
      <c r="AB315" s="2" t="str">
        <f t="shared" si="366"/>
        <v/>
      </c>
      <c r="AC315" s="2" t="str">
        <f t="shared" si="366"/>
        <v/>
      </c>
      <c r="AD315" s="2" t="str">
        <f t="shared" si="366"/>
        <v/>
      </c>
      <c r="AE315" s="2" t="str">
        <f t="shared" si="366"/>
        <v/>
      </c>
      <c r="AF315" s="2" t="str">
        <f t="shared" si="366"/>
        <v/>
      </c>
      <c r="AG315" s="2" t="str">
        <f t="shared" si="366"/>
        <v/>
      </c>
      <c r="AH315" s="2" t="str">
        <f t="shared" si="366"/>
        <v/>
      </c>
      <c r="AI315" s="2" t="str">
        <f t="shared" si="366"/>
        <v/>
      </c>
    </row>
    <row r="316" spans="2:35" ht="15" customHeight="1" x14ac:dyDescent="0.3">
      <c r="B316" t="s">
        <v>96</v>
      </c>
      <c r="C316" t="s">
        <v>257</v>
      </c>
      <c r="D316" t="s">
        <v>3</v>
      </c>
      <c r="E316" s="9" t="s">
        <v>300</v>
      </c>
      <c r="F316" t="s">
        <v>26</v>
      </c>
      <c r="H316" s="3">
        <v>1180</v>
      </c>
      <c r="I316" s="8">
        <f>IF(H316="","",INDEX(Systems!F$4:F$985,MATCH($F316,Systems!D$4:D$985,0),1))</f>
        <v>25</v>
      </c>
      <c r="J316" s="9">
        <f>IF(H316="","",INDEX(Systems!E$4:E$985,MATCH($F316,Systems!D$4:D$985,0),1))</f>
        <v>25</v>
      </c>
      <c r="K316" s="9" t="s">
        <v>108</v>
      </c>
      <c r="L316" s="9">
        <v>1992</v>
      </c>
      <c r="M316" s="9">
        <v>1</v>
      </c>
      <c r="N316" s="8">
        <f t="shared" si="337"/>
        <v>29500</v>
      </c>
      <c r="O316" s="9">
        <f t="shared" si="338"/>
        <v>2019</v>
      </c>
      <c r="P316" s="2">
        <f t="shared" ref="P316:AI316" si="367">IF($B316="","",IF($O316=P$3,$N316*(1+(O$2*0.03)),IF(P$3=$O316+$J316,$N316*(1+(O$2*0.03)),IF(P$3=$O316+2*$J316,$N316*(1+(O$2*0.03)),IF(P$3=$O316+3*$J316,$N316*(1+(O$2*0.03)),IF(P$3=$O316+4*$J316,$N316*(1+(O$2*0.03)),IF(P$3=$O316+5*$J316,$N316*(1+(O$2*0.03)),"")))))))</f>
        <v>29500</v>
      </c>
      <c r="Q316" s="2" t="str">
        <f t="shared" si="367"/>
        <v/>
      </c>
      <c r="R316" s="2" t="str">
        <f t="shared" si="367"/>
        <v/>
      </c>
      <c r="S316" s="2" t="str">
        <f t="shared" si="367"/>
        <v/>
      </c>
      <c r="T316" s="2" t="str">
        <f t="shared" si="367"/>
        <v/>
      </c>
      <c r="U316" s="2" t="str">
        <f t="shared" si="367"/>
        <v/>
      </c>
      <c r="V316" s="2" t="str">
        <f t="shared" si="367"/>
        <v/>
      </c>
      <c r="W316" s="2" t="str">
        <f t="shared" si="367"/>
        <v/>
      </c>
      <c r="X316" s="2" t="str">
        <f t="shared" si="367"/>
        <v/>
      </c>
      <c r="Y316" s="2" t="str">
        <f t="shared" si="367"/>
        <v/>
      </c>
      <c r="Z316" s="2" t="str">
        <f t="shared" si="367"/>
        <v/>
      </c>
      <c r="AA316" s="2" t="str">
        <f t="shared" si="367"/>
        <v/>
      </c>
      <c r="AB316" s="2" t="str">
        <f t="shared" si="367"/>
        <v/>
      </c>
      <c r="AC316" s="2" t="str">
        <f t="shared" si="367"/>
        <v/>
      </c>
      <c r="AD316" s="2" t="str">
        <f t="shared" si="367"/>
        <v/>
      </c>
      <c r="AE316" s="2" t="str">
        <f t="shared" si="367"/>
        <v/>
      </c>
      <c r="AF316" s="2" t="str">
        <f t="shared" si="367"/>
        <v/>
      </c>
      <c r="AG316" s="2" t="str">
        <f t="shared" si="367"/>
        <v/>
      </c>
      <c r="AH316" s="2" t="str">
        <f t="shared" si="367"/>
        <v/>
      </c>
      <c r="AI316" s="2" t="str">
        <f t="shared" si="367"/>
        <v/>
      </c>
    </row>
    <row r="317" spans="2:35" ht="15" customHeight="1" x14ac:dyDescent="0.3">
      <c r="B317" t="s">
        <v>96</v>
      </c>
      <c r="C317" t="s">
        <v>257</v>
      </c>
      <c r="D317" t="s">
        <v>7</v>
      </c>
      <c r="E317" s="9" t="s">
        <v>301</v>
      </c>
      <c r="F317" t="s">
        <v>50</v>
      </c>
      <c r="G317" s="9"/>
      <c r="H317" s="3">
        <v>960</v>
      </c>
      <c r="I317" s="8">
        <f>IF(H317="","",INDEX(Systems!F$4:F$985,MATCH($F317,Systems!D$4:D$985,0),1))</f>
        <v>7.9</v>
      </c>
      <c r="J317" s="9">
        <f>IF(H317="","",INDEX(Systems!E$4:E$985,MATCH($F317,Systems!D$4:D$985,0),1))</f>
        <v>15</v>
      </c>
      <c r="K317" s="9" t="s">
        <v>108</v>
      </c>
      <c r="L317" s="9">
        <v>1992</v>
      </c>
      <c r="M317" s="9">
        <v>3</v>
      </c>
      <c r="N317" s="8">
        <f t="shared" si="337"/>
        <v>7584</v>
      </c>
      <c r="O317" s="9">
        <f t="shared" si="338"/>
        <v>2019</v>
      </c>
      <c r="P317" s="2">
        <f t="shared" ref="P317:AI317" si="368">IF($B317="","",IF($O317=P$3,$N317*(1+(O$2*0.03)),IF(P$3=$O317+$J317,$N317*(1+(O$2*0.03)),IF(P$3=$O317+2*$J317,$N317*(1+(O$2*0.03)),IF(P$3=$O317+3*$J317,$N317*(1+(O$2*0.03)),IF(P$3=$O317+4*$J317,$N317*(1+(O$2*0.03)),IF(P$3=$O317+5*$J317,$N317*(1+(O$2*0.03)),"")))))))</f>
        <v>7584</v>
      </c>
      <c r="Q317" s="2" t="str">
        <f t="shared" si="368"/>
        <v/>
      </c>
      <c r="R317" s="2" t="str">
        <f t="shared" si="368"/>
        <v/>
      </c>
      <c r="S317" s="2" t="str">
        <f t="shared" si="368"/>
        <v/>
      </c>
      <c r="T317" s="2" t="str">
        <f t="shared" si="368"/>
        <v/>
      </c>
      <c r="U317" s="2" t="str">
        <f t="shared" si="368"/>
        <v/>
      </c>
      <c r="V317" s="2" t="str">
        <f t="shared" si="368"/>
        <v/>
      </c>
      <c r="W317" s="2" t="str">
        <f t="shared" si="368"/>
        <v/>
      </c>
      <c r="X317" s="2" t="str">
        <f t="shared" si="368"/>
        <v/>
      </c>
      <c r="Y317" s="2" t="str">
        <f t="shared" si="368"/>
        <v/>
      </c>
      <c r="Z317" s="2" t="str">
        <f t="shared" si="368"/>
        <v/>
      </c>
      <c r="AA317" s="2" t="str">
        <f t="shared" si="368"/>
        <v/>
      </c>
      <c r="AB317" s="2" t="str">
        <f t="shared" si="368"/>
        <v/>
      </c>
      <c r="AC317" s="2" t="str">
        <f t="shared" si="368"/>
        <v/>
      </c>
      <c r="AD317" s="2" t="str">
        <f t="shared" si="368"/>
        <v/>
      </c>
      <c r="AE317" s="2">
        <f t="shared" si="368"/>
        <v>10996.8</v>
      </c>
      <c r="AF317" s="2" t="str">
        <f t="shared" si="368"/>
        <v/>
      </c>
      <c r="AG317" s="2" t="str">
        <f t="shared" si="368"/>
        <v/>
      </c>
      <c r="AH317" s="2" t="str">
        <f t="shared" si="368"/>
        <v/>
      </c>
      <c r="AI317" s="2" t="str">
        <f t="shared" si="368"/>
        <v/>
      </c>
    </row>
    <row r="318" spans="2:35" ht="15" customHeight="1" x14ac:dyDescent="0.3">
      <c r="B318" t="s">
        <v>96</v>
      </c>
      <c r="C318" t="s">
        <v>257</v>
      </c>
      <c r="D318" t="s">
        <v>7</v>
      </c>
      <c r="E318" s="9" t="s">
        <v>301</v>
      </c>
      <c r="F318" t="s">
        <v>54</v>
      </c>
      <c r="G318" s="9"/>
      <c r="H318" s="3">
        <v>960</v>
      </c>
      <c r="I318" s="8">
        <f>IF(H318="","",INDEX(Systems!F$4:F$985,MATCH($F318,Systems!D$4:D$985,0),1))</f>
        <v>1.5</v>
      </c>
      <c r="J318" s="9">
        <f>IF(H318="","",INDEX(Systems!E$4:E$985,MATCH($F318,Systems!D$4:D$985,0),1))</f>
        <v>10</v>
      </c>
      <c r="K318" s="9" t="s">
        <v>108</v>
      </c>
      <c r="L318" s="9">
        <v>1992</v>
      </c>
      <c r="M318" s="9">
        <v>3</v>
      </c>
      <c r="N318" s="8">
        <f t="shared" si="337"/>
        <v>1440</v>
      </c>
      <c r="O318" s="9">
        <f t="shared" si="338"/>
        <v>2019</v>
      </c>
      <c r="P318" s="2">
        <f t="shared" ref="P318:AI318" si="369">IF($B318="","",IF($O318=P$3,$N318*(1+(O$2*0.03)),IF(P$3=$O318+$J318,$N318*(1+(O$2*0.03)),IF(P$3=$O318+2*$J318,$N318*(1+(O$2*0.03)),IF(P$3=$O318+3*$J318,$N318*(1+(O$2*0.03)),IF(P$3=$O318+4*$J318,$N318*(1+(O$2*0.03)),IF(P$3=$O318+5*$J318,$N318*(1+(O$2*0.03)),"")))))))</f>
        <v>1440</v>
      </c>
      <c r="Q318" s="2" t="str">
        <f t="shared" si="369"/>
        <v/>
      </c>
      <c r="R318" s="2" t="str">
        <f t="shared" si="369"/>
        <v/>
      </c>
      <c r="S318" s="2" t="str">
        <f t="shared" si="369"/>
        <v/>
      </c>
      <c r="T318" s="2" t="str">
        <f t="shared" si="369"/>
        <v/>
      </c>
      <c r="U318" s="2" t="str">
        <f t="shared" si="369"/>
        <v/>
      </c>
      <c r="V318" s="2" t="str">
        <f t="shared" si="369"/>
        <v/>
      </c>
      <c r="W318" s="2" t="str">
        <f t="shared" si="369"/>
        <v/>
      </c>
      <c r="X318" s="2" t="str">
        <f t="shared" si="369"/>
        <v/>
      </c>
      <c r="Y318" s="2" t="str">
        <f t="shared" si="369"/>
        <v/>
      </c>
      <c r="Z318" s="2">
        <f t="shared" si="369"/>
        <v>1872</v>
      </c>
      <c r="AA318" s="2" t="str">
        <f t="shared" si="369"/>
        <v/>
      </c>
      <c r="AB318" s="2" t="str">
        <f t="shared" si="369"/>
        <v/>
      </c>
      <c r="AC318" s="2" t="str">
        <f t="shared" si="369"/>
        <v/>
      </c>
      <c r="AD318" s="2" t="str">
        <f t="shared" si="369"/>
        <v/>
      </c>
      <c r="AE318" s="2" t="str">
        <f t="shared" si="369"/>
        <v/>
      </c>
      <c r="AF318" s="2" t="str">
        <f t="shared" si="369"/>
        <v/>
      </c>
      <c r="AG318" s="2" t="str">
        <f t="shared" si="369"/>
        <v/>
      </c>
      <c r="AH318" s="2" t="str">
        <f t="shared" si="369"/>
        <v/>
      </c>
      <c r="AI318" s="2" t="str">
        <f t="shared" si="369"/>
        <v/>
      </c>
    </row>
    <row r="319" spans="2:35" ht="15" customHeight="1" x14ac:dyDescent="0.3">
      <c r="B319" t="s">
        <v>96</v>
      </c>
      <c r="C319" t="s">
        <v>257</v>
      </c>
      <c r="D319" t="s">
        <v>9</v>
      </c>
      <c r="E319" s="9" t="s">
        <v>301</v>
      </c>
      <c r="F319" t="s">
        <v>150</v>
      </c>
      <c r="G319" s="9"/>
      <c r="H319" s="3">
        <v>960</v>
      </c>
      <c r="I319" s="8">
        <f>IF(H319="","",INDEX(Systems!F$4:F$985,MATCH($F319,Systems!D$4:D$985,0),1))</f>
        <v>4</v>
      </c>
      <c r="J319" s="9">
        <f>IF(H319="","",INDEX(Systems!E$4:E$985,MATCH($F319,Systems!D$4:D$985,0),1))</f>
        <v>20</v>
      </c>
      <c r="K319" s="9" t="s">
        <v>108</v>
      </c>
      <c r="L319" s="9">
        <v>1992</v>
      </c>
      <c r="M319" s="9">
        <v>3</v>
      </c>
      <c r="N319" s="8">
        <f t="shared" si="337"/>
        <v>3840</v>
      </c>
      <c r="O319" s="9">
        <f t="shared" si="338"/>
        <v>2019</v>
      </c>
      <c r="P319" s="2">
        <f t="shared" ref="P319:AI319" si="370">IF($B319="","",IF($O319=P$3,$N319*(1+(O$2*0.03)),IF(P$3=$O319+$J319,$N319*(1+(O$2*0.03)),IF(P$3=$O319+2*$J319,$N319*(1+(O$2*0.03)),IF(P$3=$O319+3*$J319,$N319*(1+(O$2*0.03)),IF(P$3=$O319+4*$J319,$N319*(1+(O$2*0.03)),IF(P$3=$O319+5*$J319,$N319*(1+(O$2*0.03)),"")))))))</f>
        <v>3840</v>
      </c>
      <c r="Q319" s="2" t="str">
        <f t="shared" si="370"/>
        <v/>
      </c>
      <c r="R319" s="2" t="str">
        <f t="shared" si="370"/>
        <v/>
      </c>
      <c r="S319" s="2" t="str">
        <f t="shared" si="370"/>
        <v/>
      </c>
      <c r="T319" s="2" t="str">
        <f t="shared" si="370"/>
        <v/>
      </c>
      <c r="U319" s="2" t="str">
        <f t="shared" si="370"/>
        <v/>
      </c>
      <c r="V319" s="2" t="str">
        <f t="shared" si="370"/>
        <v/>
      </c>
      <c r="W319" s="2" t="str">
        <f t="shared" si="370"/>
        <v/>
      </c>
      <c r="X319" s="2" t="str">
        <f t="shared" si="370"/>
        <v/>
      </c>
      <c r="Y319" s="2" t="str">
        <f t="shared" si="370"/>
        <v/>
      </c>
      <c r="Z319" s="2" t="str">
        <f t="shared" si="370"/>
        <v/>
      </c>
      <c r="AA319" s="2" t="str">
        <f t="shared" si="370"/>
        <v/>
      </c>
      <c r="AB319" s="2" t="str">
        <f t="shared" si="370"/>
        <v/>
      </c>
      <c r="AC319" s="2" t="str">
        <f t="shared" si="370"/>
        <v/>
      </c>
      <c r="AD319" s="2" t="str">
        <f t="shared" si="370"/>
        <v/>
      </c>
      <c r="AE319" s="2" t="str">
        <f t="shared" si="370"/>
        <v/>
      </c>
      <c r="AF319" s="2" t="str">
        <f t="shared" si="370"/>
        <v/>
      </c>
      <c r="AG319" s="2" t="str">
        <f t="shared" si="370"/>
        <v/>
      </c>
      <c r="AH319" s="2" t="str">
        <f t="shared" si="370"/>
        <v/>
      </c>
      <c r="AI319" s="2" t="str">
        <f t="shared" si="370"/>
        <v/>
      </c>
    </row>
    <row r="320" spans="2:35" ht="15" customHeight="1" x14ac:dyDescent="0.3">
      <c r="B320" t="s">
        <v>96</v>
      </c>
      <c r="C320" t="s">
        <v>257</v>
      </c>
      <c r="D320" t="s">
        <v>9</v>
      </c>
      <c r="E320" s="9" t="s">
        <v>301</v>
      </c>
      <c r="F320" t="s">
        <v>230</v>
      </c>
      <c r="G320" s="9"/>
      <c r="H320" s="3">
        <v>1</v>
      </c>
      <c r="I320" s="8">
        <f>IF(H320="","",INDEX(Systems!F$4:F$985,MATCH($F320,Systems!D$4:D$985,0),1))</f>
        <v>10500</v>
      </c>
      <c r="J320" s="9">
        <f>IF(H320="","",INDEX(Systems!E$4:E$985,MATCH($F320,Systems!D$4:D$985,0),1))</f>
        <v>30</v>
      </c>
      <c r="K320" s="9" t="s">
        <v>108</v>
      </c>
      <c r="L320" s="9">
        <v>1992</v>
      </c>
      <c r="M320" s="9">
        <v>3</v>
      </c>
      <c r="N320" s="8">
        <f t="shared" si="337"/>
        <v>10500</v>
      </c>
      <c r="O320" s="9">
        <f t="shared" si="338"/>
        <v>2022</v>
      </c>
      <c r="P320" s="2" t="str">
        <f t="shared" ref="P320:AI320" si="371">IF($B320="","",IF($O320=P$3,$N320*(1+(O$2*0.03)),IF(P$3=$O320+$J320,$N320*(1+(O$2*0.03)),IF(P$3=$O320+2*$J320,$N320*(1+(O$2*0.03)),IF(P$3=$O320+3*$J320,$N320*(1+(O$2*0.03)),IF(P$3=$O320+4*$J320,$N320*(1+(O$2*0.03)),IF(P$3=$O320+5*$J320,$N320*(1+(O$2*0.03)),"")))))))</f>
        <v/>
      </c>
      <c r="Q320" s="2" t="str">
        <f t="shared" si="371"/>
        <v/>
      </c>
      <c r="R320" s="2" t="str">
        <f t="shared" si="371"/>
        <v/>
      </c>
      <c r="S320" s="2">
        <f t="shared" si="371"/>
        <v>11445</v>
      </c>
      <c r="T320" s="2" t="str">
        <f t="shared" si="371"/>
        <v/>
      </c>
      <c r="U320" s="2" t="str">
        <f t="shared" si="371"/>
        <v/>
      </c>
      <c r="V320" s="2" t="str">
        <f t="shared" si="371"/>
        <v/>
      </c>
      <c r="W320" s="2" t="str">
        <f t="shared" si="371"/>
        <v/>
      </c>
      <c r="X320" s="2" t="str">
        <f t="shared" si="371"/>
        <v/>
      </c>
      <c r="Y320" s="2" t="str">
        <f t="shared" si="371"/>
        <v/>
      </c>
      <c r="Z320" s="2" t="str">
        <f t="shared" si="371"/>
        <v/>
      </c>
      <c r="AA320" s="2" t="str">
        <f t="shared" si="371"/>
        <v/>
      </c>
      <c r="AB320" s="2" t="str">
        <f t="shared" si="371"/>
        <v/>
      </c>
      <c r="AC320" s="2" t="str">
        <f t="shared" si="371"/>
        <v/>
      </c>
      <c r="AD320" s="2" t="str">
        <f t="shared" si="371"/>
        <v/>
      </c>
      <c r="AE320" s="2" t="str">
        <f t="shared" si="371"/>
        <v/>
      </c>
      <c r="AF320" s="2" t="str">
        <f t="shared" si="371"/>
        <v/>
      </c>
      <c r="AG320" s="2" t="str">
        <f t="shared" si="371"/>
        <v/>
      </c>
      <c r="AH320" s="2" t="str">
        <f t="shared" si="371"/>
        <v/>
      </c>
      <c r="AI320" s="2" t="str">
        <f t="shared" si="371"/>
        <v/>
      </c>
    </row>
    <row r="321" spans="2:35" ht="15" customHeight="1" x14ac:dyDescent="0.3">
      <c r="B321" t="s">
        <v>96</v>
      </c>
      <c r="C321" t="s">
        <v>257</v>
      </c>
      <c r="D321" t="s">
        <v>8</v>
      </c>
      <c r="E321" s="9" t="s">
        <v>301</v>
      </c>
      <c r="F321" t="s">
        <v>145</v>
      </c>
      <c r="H321" s="3">
        <v>960</v>
      </c>
      <c r="I321" s="8">
        <f>IF(H321="","",INDEX(Systems!F$4:F$985,MATCH($F321,Systems!D$4:D$985,0),1))</f>
        <v>18</v>
      </c>
      <c r="J321" s="9">
        <f>IF(H321="","",INDEX(Systems!E$4:E$985,MATCH($F321,Systems!D$4:D$985,0),1))</f>
        <v>30</v>
      </c>
      <c r="K321" s="9" t="s">
        <v>108</v>
      </c>
      <c r="L321" s="9">
        <v>1992</v>
      </c>
      <c r="M321" s="9">
        <v>3</v>
      </c>
      <c r="N321" s="8">
        <f t="shared" si="337"/>
        <v>17280</v>
      </c>
      <c r="O321" s="9">
        <f t="shared" si="338"/>
        <v>2022</v>
      </c>
      <c r="P321" s="2" t="str">
        <f t="shared" ref="P321:AI321" si="372">IF($B321="","",IF($O321=P$3,$N321*(1+(O$2*0.03)),IF(P$3=$O321+$J321,$N321*(1+(O$2*0.03)),IF(P$3=$O321+2*$J321,$N321*(1+(O$2*0.03)),IF(P$3=$O321+3*$J321,$N321*(1+(O$2*0.03)),IF(P$3=$O321+4*$J321,$N321*(1+(O$2*0.03)),IF(P$3=$O321+5*$J321,$N321*(1+(O$2*0.03)),"")))))))</f>
        <v/>
      </c>
      <c r="Q321" s="2" t="str">
        <f t="shared" si="372"/>
        <v/>
      </c>
      <c r="R321" s="2" t="str">
        <f t="shared" si="372"/>
        <v/>
      </c>
      <c r="S321" s="2">
        <f t="shared" si="372"/>
        <v>18835.2</v>
      </c>
      <c r="T321" s="2" t="str">
        <f t="shared" si="372"/>
        <v/>
      </c>
      <c r="U321" s="2" t="str">
        <f t="shared" si="372"/>
        <v/>
      </c>
      <c r="V321" s="2" t="str">
        <f t="shared" si="372"/>
        <v/>
      </c>
      <c r="W321" s="2" t="str">
        <f t="shared" si="372"/>
        <v/>
      </c>
      <c r="X321" s="2" t="str">
        <f t="shared" si="372"/>
        <v/>
      </c>
      <c r="Y321" s="2" t="str">
        <f t="shared" si="372"/>
        <v/>
      </c>
      <c r="Z321" s="2" t="str">
        <f t="shared" si="372"/>
        <v/>
      </c>
      <c r="AA321" s="2" t="str">
        <f t="shared" si="372"/>
        <v/>
      </c>
      <c r="AB321" s="2" t="str">
        <f t="shared" si="372"/>
        <v/>
      </c>
      <c r="AC321" s="2" t="str">
        <f t="shared" si="372"/>
        <v/>
      </c>
      <c r="AD321" s="2" t="str">
        <f t="shared" si="372"/>
        <v/>
      </c>
      <c r="AE321" s="2" t="str">
        <f t="shared" si="372"/>
        <v/>
      </c>
      <c r="AF321" s="2" t="str">
        <f t="shared" si="372"/>
        <v/>
      </c>
      <c r="AG321" s="2" t="str">
        <f t="shared" si="372"/>
        <v/>
      </c>
      <c r="AH321" s="2" t="str">
        <f t="shared" si="372"/>
        <v/>
      </c>
      <c r="AI321" s="2" t="str">
        <f t="shared" si="372"/>
        <v/>
      </c>
    </row>
    <row r="322" spans="2:35" ht="15" customHeight="1" x14ac:dyDescent="0.3">
      <c r="B322" t="s">
        <v>96</v>
      </c>
      <c r="C322" t="s">
        <v>257</v>
      </c>
      <c r="D322" t="s">
        <v>3</v>
      </c>
      <c r="E322" s="9" t="s">
        <v>301</v>
      </c>
      <c r="F322" t="s">
        <v>21</v>
      </c>
      <c r="H322" s="3">
        <v>1209</v>
      </c>
      <c r="I322" s="8">
        <f>IF(H322="","",INDEX(Systems!F$4:F$985,MATCH($F322,Systems!D$4:D$985,0),1))</f>
        <v>15</v>
      </c>
      <c r="J322" s="9">
        <f>IF(H322="","",INDEX(Systems!E$4:E$985,MATCH($F322,Systems!D$4:D$985,0),1))</f>
        <v>25</v>
      </c>
      <c r="K322" s="9" t="s">
        <v>108</v>
      </c>
      <c r="L322" s="9">
        <v>1992</v>
      </c>
      <c r="M322" s="9">
        <v>1</v>
      </c>
      <c r="N322" s="8">
        <f t="shared" si="337"/>
        <v>18135</v>
      </c>
      <c r="O322" s="9">
        <f t="shared" si="338"/>
        <v>2019</v>
      </c>
      <c r="P322" s="2">
        <f t="shared" ref="P322:AI322" si="373">IF($B322="","",IF($O322=P$3,$N322*(1+(O$2*0.03)),IF(P$3=$O322+$J322,$N322*(1+(O$2*0.03)),IF(P$3=$O322+2*$J322,$N322*(1+(O$2*0.03)),IF(P$3=$O322+3*$J322,$N322*(1+(O$2*0.03)),IF(P$3=$O322+4*$J322,$N322*(1+(O$2*0.03)),IF(P$3=$O322+5*$J322,$N322*(1+(O$2*0.03)),"")))))))</f>
        <v>18135</v>
      </c>
      <c r="Q322" s="2" t="str">
        <f t="shared" si="373"/>
        <v/>
      </c>
      <c r="R322" s="2" t="str">
        <f t="shared" si="373"/>
        <v/>
      </c>
      <c r="S322" s="2" t="str">
        <f t="shared" si="373"/>
        <v/>
      </c>
      <c r="T322" s="2" t="str">
        <f t="shared" si="373"/>
        <v/>
      </c>
      <c r="U322" s="2" t="str">
        <f t="shared" si="373"/>
        <v/>
      </c>
      <c r="V322" s="2" t="str">
        <f t="shared" si="373"/>
        <v/>
      </c>
      <c r="W322" s="2" t="str">
        <f t="shared" si="373"/>
        <v/>
      </c>
      <c r="X322" s="2" t="str">
        <f t="shared" si="373"/>
        <v/>
      </c>
      <c r="Y322" s="2" t="str">
        <f t="shared" si="373"/>
        <v/>
      </c>
      <c r="Z322" s="2" t="str">
        <f t="shared" si="373"/>
        <v/>
      </c>
      <c r="AA322" s="2" t="str">
        <f t="shared" si="373"/>
        <v/>
      </c>
      <c r="AB322" s="2" t="str">
        <f t="shared" si="373"/>
        <v/>
      </c>
      <c r="AC322" s="2" t="str">
        <f t="shared" si="373"/>
        <v/>
      </c>
      <c r="AD322" s="2" t="str">
        <f t="shared" si="373"/>
        <v/>
      </c>
      <c r="AE322" s="2" t="str">
        <f t="shared" si="373"/>
        <v/>
      </c>
      <c r="AF322" s="2" t="str">
        <f t="shared" si="373"/>
        <v/>
      </c>
      <c r="AG322" s="2" t="str">
        <f t="shared" si="373"/>
        <v/>
      </c>
      <c r="AH322" s="2" t="str">
        <f t="shared" si="373"/>
        <v/>
      </c>
      <c r="AI322" s="2" t="str">
        <f t="shared" si="373"/>
        <v/>
      </c>
    </row>
    <row r="323" spans="2:35" ht="15" customHeight="1" x14ac:dyDescent="0.3">
      <c r="B323" t="s">
        <v>96</v>
      </c>
      <c r="C323" t="s">
        <v>257</v>
      </c>
      <c r="D323" t="s">
        <v>7</v>
      </c>
      <c r="E323" s="9" t="s">
        <v>302</v>
      </c>
      <c r="F323" t="s">
        <v>50</v>
      </c>
      <c r="G323" s="9"/>
      <c r="H323" s="3">
        <v>960</v>
      </c>
      <c r="I323" s="8">
        <f>IF(H323="","",INDEX(Systems!F$4:F$985,MATCH($F323,Systems!D$4:D$985,0),1))</f>
        <v>7.9</v>
      </c>
      <c r="J323" s="9">
        <f>IF(H323="","",INDEX(Systems!E$4:E$985,MATCH($F323,Systems!D$4:D$985,0),1))</f>
        <v>15</v>
      </c>
      <c r="K323" s="9" t="s">
        <v>108</v>
      </c>
      <c r="L323" s="9">
        <v>2006</v>
      </c>
      <c r="M323" s="9">
        <v>3</v>
      </c>
      <c r="N323" s="8">
        <f t="shared" si="337"/>
        <v>7584</v>
      </c>
      <c r="O323" s="9">
        <f t="shared" si="338"/>
        <v>2021</v>
      </c>
      <c r="P323" s="2" t="str">
        <f t="shared" ref="P323:AI323" si="374">IF($B323="","",IF($O323=P$3,$N323*(1+(O$2*0.03)),IF(P$3=$O323+$J323,$N323*(1+(O$2*0.03)),IF(P$3=$O323+2*$J323,$N323*(1+(O$2*0.03)),IF(P$3=$O323+3*$J323,$N323*(1+(O$2*0.03)),IF(P$3=$O323+4*$J323,$N323*(1+(O$2*0.03)),IF(P$3=$O323+5*$J323,$N323*(1+(O$2*0.03)),"")))))))</f>
        <v/>
      </c>
      <c r="Q323" s="2" t="str">
        <f t="shared" si="374"/>
        <v/>
      </c>
      <c r="R323" s="2">
        <f t="shared" si="374"/>
        <v>8039.04</v>
      </c>
      <c r="S323" s="2" t="str">
        <f t="shared" si="374"/>
        <v/>
      </c>
      <c r="T323" s="2" t="str">
        <f t="shared" si="374"/>
        <v/>
      </c>
      <c r="U323" s="2" t="str">
        <f t="shared" si="374"/>
        <v/>
      </c>
      <c r="V323" s="2" t="str">
        <f t="shared" si="374"/>
        <v/>
      </c>
      <c r="W323" s="2" t="str">
        <f t="shared" si="374"/>
        <v/>
      </c>
      <c r="X323" s="2" t="str">
        <f t="shared" si="374"/>
        <v/>
      </c>
      <c r="Y323" s="2" t="str">
        <f t="shared" si="374"/>
        <v/>
      </c>
      <c r="Z323" s="2" t="str">
        <f t="shared" si="374"/>
        <v/>
      </c>
      <c r="AA323" s="2" t="str">
        <f t="shared" si="374"/>
        <v/>
      </c>
      <c r="AB323" s="2" t="str">
        <f t="shared" si="374"/>
        <v/>
      </c>
      <c r="AC323" s="2" t="str">
        <f t="shared" si="374"/>
        <v/>
      </c>
      <c r="AD323" s="2" t="str">
        <f t="shared" si="374"/>
        <v/>
      </c>
      <c r="AE323" s="2" t="str">
        <f t="shared" si="374"/>
        <v/>
      </c>
      <c r="AF323" s="2" t="str">
        <f t="shared" si="374"/>
        <v/>
      </c>
      <c r="AG323" s="2">
        <f t="shared" si="374"/>
        <v>11451.84</v>
      </c>
      <c r="AH323" s="2" t="str">
        <f t="shared" si="374"/>
        <v/>
      </c>
      <c r="AI323" s="2" t="str">
        <f t="shared" si="374"/>
        <v/>
      </c>
    </row>
    <row r="324" spans="2:35" ht="15" customHeight="1" x14ac:dyDescent="0.3">
      <c r="B324" t="s">
        <v>96</v>
      </c>
      <c r="C324" t="s">
        <v>257</v>
      </c>
      <c r="D324" t="s">
        <v>7</v>
      </c>
      <c r="E324" s="9" t="s">
        <v>302</v>
      </c>
      <c r="F324" t="s">
        <v>54</v>
      </c>
      <c r="G324" s="9"/>
      <c r="H324" s="3">
        <v>960</v>
      </c>
      <c r="I324" s="8">
        <f>IF(H324="","",INDEX(Systems!F$4:F$985,MATCH($F324,Systems!D$4:D$985,0),1))</f>
        <v>1.5</v>
      </c>
      <c r="J324" s="9">
        <f>IF(H324="","",INDEX(Systems!E$4:E$985,MATCH($F324,Systems!D$4:D$985,0),1))</f>
        <v>10</v>
      </c>
      <c r="K324" s="9" t="s">
        <v>108</v>
      </c>
      <c r="L324" s="9">
        <v>2006</v>
      </c>
      <c r="M324" s="9">
        <v>3</v>
      </c>
      <c r="N324" s="8">
        <f t="shared" si="337"/>
        <v>1440</v>
      </c>
      <c r="O324" s="9">
        <f t="shared" si="338"/>
        <v>2019</v>
      </c>
      <c r="P324" s="2">
        <f t="shared" ref="P324:AI324" si="375">IF($B324="","",IF($O324=P$3,$N324*(1+(O$2*0.03)),IF(P$3=$O324+$J324,$N324*(1+(O$2*0.03)),IF(P$3=$O324+2*$J324,$N324*(1+(O$2*0.03)),IF(P$3=$O324+3*$J324,$N324*(1+(O$2*0.03)),IF(P$3=$O324+4*$J324,$N324*(1+(O$2*0.03)),IF(P$3=$O324+5*$J324,$N324*(1+(O$2*0.03)),"")))))))</f>
        <v>1440</v>
      </c>
      <c r="Q324" s="2" t="str">
        <f t="shared" si="375"/>
        <v/>
      </c>
      <c r="R324" s="2" t="str">
        <f t="shared" si="375"/>
        <v/>
      </c>
      <c r="S324" s="2" t="str">
        <f t="shared" si="375"/>
        <v/>
      </c>
      <c r="T324" s="2" t="str">
        <f t="shared" si="375"/>
        <v/>
      </c>
      <c r="U324" s="2" t="str">
        <f t="shared" si="375"/>
        <v/>
      </c>
      <c r="V324" s="2" t="str">
        <f t="shared" si="375"/>
        <v/>
      </c>
      <c r="W324" s="2" t="str">
        <f t="shared" si="375"/>
        <v/>
      </c>
      <c r="X324" s="2" t="str">
        <f t="shared" si="375"/>
        <v/>
      </c>
      <c r="Y324" s="2" t="str">
        <f t="shared" si="375"/>
        <v/>
      </c>
      <c r="Z324" s="2">
        <f t="shared" si="375"/>
        <v>1872</v>
      </c>
      <c r="AA324" s="2" t="str">
        <f t="shared" si="375"/>
        <v/>
      </c>
      <c r="AB324" s="2" t="str">
        <f t="shared" si="375"/>
        <v/>
      </c>
      <c r="AC324" s="2" t="str">
        <f t="shared" si="375"/>
        <v/>
      </c>
      <c r="AD324" s="2" t="str">
        <f t="shared" si="375"/>
        <v/>
      </c>
      <c r="AE324" s="2" t="str">
        <f t="shared" si="375"/>
        <v/>
      </c>
      <c r="AF324" s="2" t="str">
        <f t="shared" si="375"/>
        <v/>
      </c>
      <c r="AG324" s="2" t="str">
        <f t="shared" si="375"/>
        <v/>
      </c>
      <c r="AH324" s="2" t="str">
        <f t="shared" si="375"/>
        <v/>
      </c>
      <c r="AI324" s="2" t="str">
        <f t="shared" si="375"/>
        <v/>
      </c>
    </row>
    <row r="325" spans="2:35" ht="15" customHeight="1" x14ac:dyDescent="0.3">
      <c r="B325" t="s">
        <v>96</v>
      </c>
      <c r="C325" t="s">
        <v>257</v>
      </c>
      <c r="D325" t="s">
        <v>9</v>
      </c>
      <c r="E325" s="9" t="s">
        <v>302</v>
      </c>
      <c r="F325" t="s">
        <v>150</v>
      </c>
      <c r="G325" s="9"/>
      <c r="H325" s="3">
        <v>960</v>
      </c>
      <c r="I325" s="8">
        <f>IF(H325="","",INDEX(Systems!F$4:F$985,MATCH($F325,Systems!D$4:D$985,0),1))</f>
        <v>4</v>
      </c>
      <c r="J325" s="9">
        <f>IF(H325="","",INDEX(Systems!E$4:E$985,MATCH($F325,Systems!D$4:D$985,0),1))</f>
        <v>20</v>
      </c>
      <c r="K325" s="9" t="s">
        <v>108</v>
      </c>
      <c r="L325" s="9">
        <v>2006</v>
      </c>
      <c r="M325" s="9">
        <v>3</v>
      </c>
      <c r="N325" s="8">
        <f t="shared" si="337"/>
        <v>3840</v>
      </c>
      <c r="O325" s="9">
        <f t="shared" si="338"/>
        <v>2026</v>
      </c>
      <c r="P325" s="2" t="str">
        <f t="shared" ref="P325:AI325" si="376">IF($B325="","",IF($O325=P$3,$N325*(1+(O$2*0.03)),IF(P$3=$O325+$J325,$N325*(1+(O$2*0.03)),IF(P$3=$O325+2*$J325,$N325*(1+(O$2*0.03)),IF(P$3=$O325+3*$J325,$N325*(1+(O$2*0.03)),IF(P$3=$O325+4*$J325,$N325*(1+(O$2*0.03)),IF(P$3=$O325+5*$J325,$N325*(1+(O$2*0.03)),"")))))))</f>
        <v/>
      </c>
      <c r="Q325" s="2" t="str">
        <f t="shared" si="376"/>
        <v/>
      </c>
      <c r="R325" s="2" t="str">
        <f t="shared" si="376"/>
        <v/>
      </c>
      <c r="S325" s="2" t="str">
        <f t="shared" si="376"/>
        <v/>
      </c>
      <c r="T325" s="2" t="str">
        <f t="shared" si="376"/>
        <v/>
      </c>
      <c r="U325" s="2" t="str">
        <f t="shared" si="376"/>
        <v/>
      </c>
      <c r="V325" s="2" t="str">
        <f t="shared" si="376"/>
        <v/>
      </c>
      <c r="W325" s="2">
        <f t="shared" si="376"/>
        <v>4646.3999999999996</v>
      </c>
      <c r="X325" s="2" t="str">
        <f t="shared" si="376"/>
        <v/>
      </c>
      <c r="Y325" s="2" t="str">
        <f t="shared" si="376"/>
        <v/>
      </c>
      <c r="Z325" s="2" t="str">
        <f t="shared" si="376"/>
        <v/>
      </c>
      <c r="AA325" s="2" t="str">
        <f t="shared" si="376"/>
        <v/>
      </c>
      <c r="AB325" s="2" t="str">
        <f t="shared" si="376"/>
        <v/>
      </c>
      <c r="AC325" s="2" t="str">
        <f t="shared" si="376"/>
        <v/>
      </c>
      <c r="AD325" s="2" t="str">
        <f t="shared" si="376"/>
        <v/>
      </c>
      <c r="AE325" s="2" t="str">
        <f t="shared" si="376"/>
        <v/>
      </c>
      <c r="AF325" s="2" t="str">
        <f t="shared" si="376"/>
        <v/>
      </c>
      <c r="AG325" s="2" t="str">
        <f t="shared" si="376"/>
        <v/>
      </c>
      <c r="AH325" s="2" t="str">
        <f t="shared" si="376"/>
        <v/>
      </c>
      <c r="AI325" s="2" t="str">
        <f t="shared" si="376"/>
        <v/>
      </c>
    </row>
    <row r="326" spans="2:35" ht="15" customHeight="1" x14ac:dyDescent="0.3">
      <c r="B326" t="s">
        <v>96</v>
      </c>
      <c r="C326" t="s">
        <v>257</v>
      </c>
      <c r="D326" t="s">
        <v>9</v>
      </c>
      <c r="E326" s="9" t="s">
        <v>302</v>
      </c>
      <c r="F326" t="s">
        <v>230</v>
      </c>
      <c r="G326" s="9"/>
      <c r="H326" s="3">
        <v>1</v>
      </c>
      <c r="I326" s="8">
        <f>IF(H326="","",INDEX(Systems!F$4:F$985,MATCH($F326,Systems!D$4:D$985,0),1))</f>
        <v>10500</v>
      </c>
      <c r="J326" s="9">
        <f>IF(H326="","",INDEX(Systems!E$4:E$985,MATCH($F326,Systems!D$4:D$985,0),1))</f>
        <v>30</v>
      </c>
      <c r="K326" s="9" t="s">
        <v>108</v>
      </c>
      <c r="L326" s="9">
        <v>2006</v>
      </c>
      <c r="M326" s="9">
        <v>3</v>
      </c>
      <c r="N326" s="8">
        <f t="shared" si="337"/>
        <v>10500</v>
      </c>
      <c r="O326" s="9">
        <f t="shared" si="338"/>
        <v>2036</v>
      </c>
      <c r="P326" s="2" t="str">
        <f t="shared" ref="P326:AI326" si="377">IF($B326="","",IF($O326=P$3,$N326*(1+(O$2*0.03)),IF(P$3=$O326+$J326,$N326*(1+(O$2*0.03)),IF(P$3=$O326+2*$J326,$N326*(1+(O$2*0.03)),IF(P$3=$O326+3*$J326,$N326*(1+(O$2*0.03)),IF(P$3=$O326+4*$J326,$N326*(1+(O$2*0.03)),IF(P$3=$O326+5*$J326,$N326*(1+(O$2*0.03)),"")))))))</f>
        <v/>
      </c>
      <c r="Q326" s="2" t="str">
        <f t="shared" si="377"/>
        <v/>
      </c>
      <c r="R326" s="2" t="str">
        <f t="shared" si="377"/>
        <v/>
      </c>
      <c r="S326" s="2" t="str">
        <f t="shared" si="377"/>
        <v/>
      </c>
      <c r="T326" s="2" t="str">
        <f t="shared" si="377"/>
        <v/>
      </c>
      <c r="U326" s="2" t="str">
        <f t="shared" si="377"/>
        <v/>
      </c>
      <c r="V326" s="2" t="str">
        <f t="shared" si="377"/>
        <v/>
      </c>
      <c r="W326" s="2" t="str">
        <f t="shared" si="377"/>
        <v/>
      </c>
      <c r="X326" s="2" t="str">
        <f t="shared" si="377"/>
        <v/>
      </c>
      <c r="Y326" s="2" t="str">
        <f t="shared" si="377"/>
        <v/>
      </c>
      <c r="Z326" s="2" t="str">
        <f t="shared" si="377"/>
        <v/>
      </c>
      <c r="AA326" s="2" t="str">
        <f t="shared" si="377"/>
        <v/>
      </c>
      <c r="AB326" s="2" t="str">
        <f t="shared" si="377"/>
        <v/>
      </c>
      <c r="AC326" s="2" t="str">
        <f t="shared" si="377"/>
        <v/>
      </c>
      <c r="AD326" s="2" t="str">
        <f t="shared" si="377"/>
        <v/>
      </c>
      <c r="AE326" s="2" t="str">
        <f t="shared" si="377"/>
        <v/>
      </c>
      <c r="AF326" s="2" t="str">
        <f t="shared" si="377"/>
        <v/>
      </c>
      <c r="AG326" s="2">
        <f t="shared" si="377"/>
        <v>15855</v>
      </c>
      <c r="AH326" s="2" t="str">
        <f t="shared" si="377"/>
        <v/>
      </c>
      <c r="AI326" s="2" t="str">
        <f t="shared" si="377"/>
        <v/>
      </c>
    </row>
    <row r="327" spans="2:35" ht="15" customHeight="1" x14ac:dyDescent="0.3">
      <c r="B327" t="s">
        <v>96</v>
      </c>
      <c r="C327" t="s">
        <v>257</v>
      </c>
      <c r="D327" t="s">
        <v>8</v>
      </c>
      <c r="E327" s="9" t="s">
        <v>302</v>
      </c>
      <c r="F327" t="s">
        <v>145</v>
      </c>
      <c r="H327" s="3">
        <v>960</v>
      </c>
      <c r="I327" s="8">
        <f>IF(H327="","",INDEX(Systems!F$4:F$985,MATCH($F327,Systems!D$4:D$985,0),1))</f>
        <v>18</v>
      </c>
      <c r="J327" s="9">
        <f>IF(H327="","",INDEX(Systems!E$4:E$985,MATCH($F327,Systems!D$4:D$985,0),1))</f>
        <v>30</v>
      </c>
      <c r="K327" s="9" t="s">
        <v>108</v>
      </c>
      <c r="L327" s="9">
        <v>2006</v>
      </c>
      <c r="M327" s="9">
        <v>3</v>
      </c>
      <c r="N327" s="8">
        <f t="shared" si="337"/>
        <v>17280</v>
      </c>
      <c r="O327" s="9">
        <f t="shared" si="338"/>
        <v>2036</v>
      </c>
      <c r="P327" s="2" t="str">
        <f t="shared" ref="P327:AI327" si="378">IF($B327="","",IF($O327=P$3,$N327*(1+(O$2*0.03)),IF(P$3=$O327+$J327,$N327*(1+(O$2*0.03)),IF(P$3=$O327+2*$J327,$N327*(1+(O$2*0.03)),IF(P$3=$O327+3*$J327,$N327*(1+(O$2*0.03)),IF(P$3=$O327+4*$J327,$N327*(1+(O$2*0.03)),IF(P$3=$O327+5*$J327,$N327*(1+(O$2*0.03)),"")))))))</f>
        <v/>
      </c>
      <c r="Q327" s="2" t="str">
        <f t="shared" si="378"/>
        <v/>
      </c>
      <c r="R327" s="2" t="str">
        <f t="shared" si="378"/>
        <v/>
      </c>
      <c r="S327" s="2" t="str">
        <f t="shared" si="378"/>
        <v/>
      </c>
      <c r="T327" s="2" t="str">
        <f t="shared" si="378"/>
        <v/>
      </c>
      <c r="U327" s="2" t="str">
        <f t="shared" si="378"/>
        <v/>
      </c>
      <c r="V327" s="2" t="str">
        <f t="shared" si="378"/>
        <v/>
      </c>
      <c r="W327" s="2" t="str">
        <f t="shared" si="378"/>
        <v/>
      </c>
      <c r="X327" s="2" t="str">
        <f t="shared" si="378"/>
        <v/>
      </c>
      <c r="Y327" s="2" t="str">
        <f t="shared" si="378"/>
        <v/>
      </c>
      <c r="Z327" s="2" t="str">
        <f t="shared" si="378"/>
        <v/>
      </c>
      <c r="AA327" s="2" t="str">
        <f t="shared" si="378"/>
        <v/>
      </c>
      <c r="AB327" s="2" t="str">
        <f t="shared" si="378"/>
        <v/>
      </c>
      <c r="AC327" s="2" t="str">
        <f t="shared" si="378"/>
        <v/>
      </c>
      <c r="AD327" s="2" t="str">
        <f t="shared" si="378"/>
        <v/>
      </c>
      <c r="AE327" s="2" t="str">
        <f t="shared" si="378"/>
        <v/>
      </c>
      <c r="AF327" s="2" t="str">
        <f t="shared" si="378"/>
        <v/>
      </c>
      <c r="AG327" s="2">
        <f t="shared" si="378"/>
        <v>26092.799999999999</v>
      </c>
      <c r="AH327" s="2" t="str">
        <f t="shared" si="378"/>
        <v/>
      </c>
      <c r="AI327" s="2" t="str">
        <f t="shared" si="378"/>
        <v/>
      </c>
    </row>
    <row r="328" spans="2:35" ht="15" customHeight="1" x14ac:dyDescent="0.3">
      <c r="B328" t="s">
        <v>96</v>
      </c>
      <c r="C328" t="s">
        <v>257</v>
      </c>
      <c r="D328" t="s">
        <v>3</v>
      </c>
      <c r="E328" s="9" t="s">
        <v>302</v>
      </c>
      <c r="F328" t="s">
        <v>21</v>
      </c>
      <c r="H328" s="3">
        <v>1178</v>
      </c>
      <c r="I328" s="8">
        <f>IF(H328="","",INDEX(Systems!F$4:F$985,MATCH($F328,Systems!D$4:D$985,0),1))</f>
        <v>15</v>
      </c>
      <c r="J328" s="9">
        <f>IF(H328="","",INDEX(Systems!E$4:E$985,MATCH($F328,Systems!D$4:D$985,0),1))</f>
        <v>25</v>
      </c>
      <c r="K328" s="9" t="s">
        <v>108</v>
      </c>
      <c r="L328" s="9">
        <v>2005</v>
      </c>
      <c r="M328" s="9">
        <v>1</v>
      </c>
      <c r="N328" s="8">
        <f t="shared" si="337"/>
        <v>17670</v>
      </c>
      <c r="O328" s="9">
        <f t="shared" si="338"/>
        <v>2019</v>
      </c>
      <c r="P328" s="2">
        <f t="shared" ref="P328:AI328" si="379">IF($B328="","",IF($O328=P$3,$N328*(1+(O$2*0.03)),IF(P$3=$O328+$J328,$N328*(1+(O$2*0.03)),IF(P$3=$O328+2*$J328,$N328*(1+(O$2*0.03)),IF(P$3=$O328+3*$J328,$N328*(1+(O$2*0.03)),IF(P$3=$O328+4*$J328,$N328*(1+(O$2*0.03)),IF(P$3=$O328+5*$J328,$N328*(1+(O$2*0.03)),"")))))))</f>
        <v>17670</v>
      </c>
      <c r="Q328" s="2" t="str">
        <f t="shared" si="379"/>
        <v/>
      </c>
      <c r="R328" s="2" t="str">
        <f t="shared" si="379"/>
        <v/>
      </c>
      <c r="S328" s="2" t="str">
        <f t="shared" si="379"/>
        <v/>
      </c>
      <c r="T328" s="2" t="str">
        <f t="shared" si="379"/>
        <v/>
      </c>
      <c r="U328" s="2" t="str">
        <f t="shared" si="379"/>
        <v/>
      </c>
      <c r="V328" s="2" t="str">
        <f t="shared" si="379"/>
        <v/>
      </c>
      <c r="W328" s="2" t="str">
        <f t="shared" si="379"/>
        <v/>
      </c>
      <c r="X328" s="2" t="str">
        <f t="shared" si="379"/>
        <v/>
      </c>
      <c r="Y328" s="2" t="str">
        <f t="shared" si="379"/>
        <v/>
      </c>
      <c r="Z328" s="2" t="str">
        <f t="shared" si="379"/>
        <v/>
      </c>
      <c r="AA328" s="2" t="str">
        <f t="shared" si="379"/>
        <v/>
      </c>
      <c r="AB328" s="2" t="str">
        <f t="shared" si="379"/>
        <v/>
      </c>
      <c r="AC328" s="2" t="str">
        <f t="shared" si="379"/>
        <v/>
      </c>
      <c r="AD328" s="2" t="str">
        <f t="shared" si="379"/>
        <v/>
      </c>
      <c r="AE328" s="2" t="str">
        <f t="shared" si="379"/>
        <v/>
      </c>
      <c r="AF328" s="2" t="str">
        <f t="shared" si="379"/>
        <v/>
      </c>
      <c r="AG328" s="2" t="str">
        <f t="shared" si="379"/>
        <v/>
      </c>
      <c r="AH328" s="2" t="str">
        <f t="shared" si="379"/>
        <v/>
      </c>
      <c r="AI328" s="2" t="str">
        <f t="shared" si="379"/>
        <v/>
      </c>
    </row>
    <row r="329" spans="2:35" ht="15" customHeight="1" x14ac:dyDescent="0.3">
      <c r="B329" t="s">
        <v>96</v>
      </c>
      <c r="C329" t="s">
        <v>257</v>
      </c>
      <c r="D329" t="s">
        <v>7</v>
      </c>
      <c r="E329" s="9" t="s">
        <v>303</v>
      </c>
      <c r="F329" t="s">
        <v>50</v>
      </c>
      <c r="G329" s="9"/>
      <c r="H329" s="3">
        <v>960</v>
      </c>
      <c r="I329" s="8">
        <f>IF(H329="","",INDEX(Systems!F$4:F$985,MATCH($F329,Systems!D$4:D$985,0),1))</f>
        <v>7.9</v>
      </c>
      <c r="J329" s="9">
        <f>IF(H329="","",INDEX(Systems!E$4:E$985,MATCH($F329,Systems!D$4:D$985,0),1))</f>
        <v>15</v>
      </c>
      <c r="K329" s="9" t="s">
        <v>108</v>
      </c>
      <c r="L329" s="9">
        <v>2006</v>
      </c>
      <c r="M329" s="9">
        <v>3</v>
      </c>
      <c r="N329" s="8">
        <f t="shared" si="337"/>
        <v>7584</v>
      </c>
      <c r="O329" s="9">
        <f t="shared" si="338"/>
        <v>2021</v>
      </c>
      <c r="P329" s="2" t="str">
        <f t="shared" ref="P329:AI329" si="380">IF($B329="","",IF($O329=P$3,$N329*(1+(O$2*0.03)),IF(P$3=$O329+$J329,$N329*(1+(O$2*0.03)),IF(P$3=$O329+2*$J329,$N329*(1+(O$2*0.03)),IF(P$3=$O329+3*$J329,$N329*(1+(O$2*0.03)),IF(P$3=$O329+4*$J329,$N329*(1+(O$2*0.03)),IF(P$3=$O329+5*$J329,$N329*(1+(O$2*0.03)),"")))))))</f>
        <v/>
      </c>
      <c r="Q329" s="2" t="str">
        <f t="shared" si="380"/>
        <v/>
      </c>
      <c r="R329" s="2">
        <f t="shared" si="380"/>
        <v>8039.04</v>
      </c>
      <c r="S329" s="2" t="str">
        <f t="shared" si="380"/>
        <v/>
      </c>
      <c r="T329" s="2" t="str">
        <f t="shared" si="380"/>
        <v/>
      </c>
      <c r="U329" s="2" t="str">
        <f t="shared" si="380"/>
        <v/>
      </c>
      <c r="V329" s="2" t="str">
        <f t="shared" si="380"/>
        <v/>
      </c>
      <c r="W329" s="2" t="str">
        <f t="shared" si="380"/>
        <v/>
      </c>
      <c r="X329" s="2" t="str">
        <f t="shared" si="380"/>
        <v/>
      </c>
      <c r="Y329" s="2" t="str">
        <f t="shared" si="380"/>
        <v/>
      </c>
      <c r="Z329" s="2" t="str">
        <f t="shared" si="380"/>
        <v/>
      </c>
      <c r="AA329" s="2" t="str">
        <f t="shared" si="380"/>
        <v/>
      </c>
      <c r="AB329" s="2" t="str">
        <f t="shared" si="380"/>
        <v/>
      </c>
      <c r="AC329" s="2" t="str">
        <f t="shared" si="380"/>
        <v/>
      </c>
      <c r="AD329" s="2" t="str">
        <f t="shared" si="380"/>
        <v/>
      </c>
      <c r="AE329" s="2" t="str">
        <f t="shared" si="380"/>
        <v/>
      </c>
      <c r="AF329" s="2" t="str">
        <f t="shared" si="380"/>
        <v/>
      </c>
      <c r="AG329" s="2">
        <f t="shared" si="380"/>
        <v>11451.84</v>
      </c>
      <c r="AH329" s="2" t="str">
        <f t="shared" si="380"/>
        <v/>
      </c>
      <c r="AI329" s="2" t="str">
        <f t="shared" si="380"/>
        <v/>
      </c>
    </row>
    <row r="330" spans="2:35" ht="15" customHeight="1" x14ac:dyDescent="0.3">
      <c r="B330" t="s">
        <v>96</v>
      </c>
      <c r="C330" t="s">
        <v>257</v>
      </c>
      <c r="D330" t="s">
        <v>7</v>
      </c>
      <c r="E330" s="9" t="s">
        <v>303</v>
      </c>
      <c r="F330" t="s">
        <v>54</v>
      </c>
      <c r="G330" s="9"/>
      <c r="H330" s="3">
        <v>960</v>
      </c>
      <c r="I330" s="8">
        <f>IF(H330="","",INDEX(Systems!F$4:F$985,MATCH($F330,Systems!D$4:D$985,0),1))</f>
        <v>1.5</v>
      </c>
      <c r="J330" s="9">
        <f>IF(H330="","",INDEX(Systems!E$4:E$985,MATCH($F330,Systems!D$4:D$985,0),1))</f>
        <v>10</v>
      </c>
      <c r="K330" s="9" t="s">
        <v>108</v>
      </c>
      <c r="L330" s="9">
        <v>2006</v>
      </c>
      <c r="M330" s="9">
        <v>3</v>
      </c>
      <c r="N330" s="8">
        <f t="shared" si="337"/>
        <v>1440</v>
      </c>
      <c r="O330" s="9">
        <f t="shared" si="338"/>
        <v>2019</v>
      </c>
      <c r="P330" s="2">
        <f t="shared" ref="P330:AI330" si="381">IF($B330="","",IF($O330=P$3,$N330*(1+(O$2*0.03)),IF(P$3=$O330+$J330,$N330*(1+(O$2*0.03)),IF(P$3=$O330+2*$J330,$N330*(1+(O$2*0.03)),IF(P$3=$O330+3*$J330,$N330*(1+(O$2*0.03)),IF(P$3=$O330+4*$J330,$N330*(1+(O$2*0.03)),IF(P$3=$O330+5*$J330,$N330*(1+(O$2*0.03)),"")))))))</f>
        <v>1440</v>
      </c>
      <c r="Q330" s="2" t="str">
        <f t="shared" si="381"/>
        <v/>
      </c>
      <c r="R330" s="2" t="str">
        <f t="shared" si="381"/>
        <v/>
      </c>
      <c r="S330" s="2" t="str">
        <f t="shared" si="381"/>
        <v/>
      </c>
      <c r="T330" s="2" t="str">
        <f t="shared" si="381"/>
        <v/>
      </c>
      <c r="U330" s="2" t="str">
        <f t="shared" si="381"/>
        <v/>
      </c>
      <c r="V330" s="2" t="str">
        <f t="shared" si="381"/>
        <v/>
      </c>
      <c r="W330" s="2" t="str">
        <f t="shared" si="381"/>
        <v/>
      </c>
      <c r="X330" s="2" t="str">
        <f t="shared" si="381"/>
        <v/>
      </c>
      <c r="Y330" s="2" t="str">
        <f t="shared" si="381"/>
        <v/>
      </c>
      <c r="Z330" s="2">
        <f t="shared" si="381"/>
        <v>1872</v>
      </c>
      <c r="AA330" s="2" t="str">
        <f t="shared" si="381"/>
        <v/>
      </c>
      <c r="AB330" s="2" t="str">
        <f t="shared" si="381"/>
        <v/>
      </c>
      <c r="AC330" s="2" t="str">
        <f t="shared" si="381"/>
        <v/>
      </c>
      <c r="AD330" s="2" t="str">
        <f t="shared" si="381"/>
        <v/>
      </c>
      <c r="AE330" s="2" t="str">
        <f t="shared" si="381"/>
        <v/>
      </c>
      <c r="AF330" s="2" t="str">
        <f t="shared" si="381"/>
        <v/>
      </c>
      <c r="AG330" s="2" t="str">
        <f t="shared" si="381"/>
        <v/>
      </c>
      <c r="AH330" s="2" t="str">
        <f t="shared" si="381"/>
        <v/>
      </c>
      <c r="AI330" s="2" t="str">
        <f t="shared" si="381"/>
        <v/>
      </c>
    </row>
    <row r="331" spans="2:35" ht="15" customHeight="1" x14ac:dyDescent="0.3">
      <c r="B331" t="s">
        <v>96</v>
      </c>
      <c r="C331" t="s">
        <v>257</v>
      </c>
      <c r="D331" t="s">
        <v>9</v>
      </c>
      <c r="E331" s="9" t="s">
        <v>303</v>
      </c>
      <c r="F331" t="s">
        <v>150</v>
      </c>
      <c r="G331" s="9"/>
      <c r="H331" s="3">
        <v>960</v>
      </c>
      <c r="I331" s="8">
        <f>IF(H331="","",INDEX(Systems!F$4:F$985,MATCH($F331,Systems!D$4:D$985,0),1))</f>
        <v>4</v>
      </c>
      <c r="J331" s="9">
        <f>IF(H331="","",INDEX(Systems!E$4:E$985,MATCH($F331,Systems!D$4:D$985,0),1))</f>
        <v>20</v>
      </c>
      <c r="K331" s="9" t="s">
        <v>108</v>
      </c>
      <c r="L331" s="9">
        <v>2006</v>
      </c>
      <c r="M331" s="9">
        <v>3</v>
      </c>
      <c r="N331" s="8">
        <f t="shared" si="337"/>
        <v>3840</v>
      </c>
      <c r="O331" s="9">
        <f t="shared" si="338"/>
        <v>2026</v>
      </c>
      <c r="P331" s="2" t="str">
        <f t="shared" ref="P331:AI331" si="382">IF($B331="","",IF($O331=P$3,$N331*(1+(O$2*0.03)),IF(P$3=$O331+$J331,$N331*(1+(O$2*0.03)),IF(P$3=$O331+2*$J331,$N331*(1+(O$2*0.03)),IF(P$3=$O331+3*$J331,$N331*(1+(O$2*0.03)),IF(P$3=$O331+4*$J331,$N331*(1+(O$2*0.03)),IF(P$3=$O331+5*$J331,$N331*(1+(O$2*0.03)),"")))))))</f>
        <v/>
      </c>
      <c r="Q331" s="2" t="str">
        <f t="shared" si="382"/>
        <v/>
      </c>
      <c r="R331" s="2" t="str">
        <f t="shared" si="382"/>
        <v/>
      </c>
      <c r="S331" s="2" t="str">
        <f t="shared" si="382"/>
        <v/>
      </c>
      <c r="T331" s="2" t="str">
        <f t="shared" si="382"/>
        <v/>
      </c>
      <c r="U331" s="2" t="str">
        <f t="shared" si="382"/>
        <v/>
      </c>
      <c r="V331" s="2" t="str">
        <f t="shared" si="382"/>
        <v/>
      </c>
      <c r="W331" s="2">
        <f t="shared" si="382"/>
        <v>4646.3999999999996</v>
      </c>
      <c r="X331" s="2" t="str">
        <f t="shared" si="382"/>
        <v/>
      </c>
      <c r="Y331" s="2" t="str">
        <f t="shared" si="382"/>
        <v/>
      </c>
      <c r="Z331" s="2" t="str">
        <f t="shared" si="382"/>
        <v/>
      </c>
      <c r="AA331" s="2" t="str">
        <f t="shared" si="382"/>
        <v/>
      </c>
      <c r="AB331" s="2" t="str">
        <f t="shared" si="382"/>
        <v/>
      </c>
      <c r="AC331" s="2" t="str">
        <f t="shared" si="382"/>
        <v/>
      </c>
      <c r="AD331" s="2" t="str">
        <f t="shared" si="382"/>
        <v/>
      </c>
      <c r="AE331" s="2" t="str">
        <f t="shared" si="382"/>
        <v/>
      </c>
      <c r="AF331" s="2" t="str">
        <f t="shared" si="382"/>
        <v/>
      </c>
      <c r="AG331" s="2" t="str">
        <f t="shared" si="382"/>
        <v/>
      </c>
      <c r="AH331" s="2" t="str">
        <f t="shared" si="382"/>
        <v/>
      </c>
      <c r="AI331" s="2" t="str">
        <f t="shared" si="382"/>
        <v/>
      </c>
    </row>
    <row r="332" spans="2:35" ht="15" customHeight="1" x14ac:dyDescent="0.3">
      <c r="B332" t="s">
        <v>96</v>
      </c>
      <c r="C332" t="s">
        <v>257</v>
      </c>
      <c r="D332" t="s">
        <v>9</v>
      </c>
      <c r="E332" s="9" t="s">
        <v>303</v>
      </c>
      <c r="F332" t="s">
        <v>230</v>
      </c>
      <c r="G332" s="9"/>
      <c r="H332" s="3">
        <v>1</v>
      </c>
      <c r="I332" s="8">
        <f>IF(H332="","",INDEX(Systems!F$4:F$985,MATCH($F332,Systems!D$4:D$985,0),1))</f>
        <v>10500</v>
      </c>
      <c r="J332" s="9">
        <f>IF(H332="","",INDEX(Systems!E$4:E$985,MATCH($F332,Systems!D$4:D$985,0),1))</f>
        <v>30</v>
      </c>
      <c r="K332" s="9" t="s">
        <v>108</v>
      </c>
      <c r="L332" s="9">
        <v>2006</v>
      </c>
      <c r="M332" s="9">
        <v>3</v>
      </c>
      <c r="N332" s="8">
        <f t="shared" si="337"/>
        <v>10500</v>
      </c>
      <c r="O332" s="9">
        <f t="shared" si="338"/>
        <v>2036</v>
      </c>
      <c r="P332" s="2" t="str">
        <f t="shared" ref="P332:AI332" si="383">IF($B332="","",IF($O332=P$3,$N332*(1+(O$2*0.03)),IF(P$3=$O332+$J332,$N332*(1+(O$2*0.03)),IF(P$3=$O332+2*$J332,$N332*(1+(O$2*0.03)),IF(P$3=$O332+3*$J332,$N332*(1+(O$2*0.03)),IF(P$3=$O332+4*$J332,$N332*(1+(O$2*0.03)),IF(P$3=$O332+5*$J332,$N332*(1+(O$2*0.03)),"")))))))</f>
        <v/>
      </c>
      <c r="Q332" s="2" t="str">
        <f t="shared" si="383"/>
        <v/>
      </c>
      <c r="R332" s="2" t="str">
        <f t="shared" si="383"/>
        <v/>
      </c>
      <c r="S332" s="2" t="str">
        <f t="shared" si="383"/>
        <v/>
      </c>
      <c r="T332" s="2" t="str">
        <f t="shared" si="383"/>
        <v/>
      </c>
      <c r="U332" s="2" t="str">
        <f t="shared" si="383"/>
        <v/>
      </c>
      <c r="V332" s="2" t="str">
        <f t="shared" si="383"/>
        <v/>
      </c>
      <c r="W332" s="2" t="str">
        <f t="shared" si="383"/>
        <v/>
      </c>
      <c r="X332" s="2" t="str">
        <f t="shared" si="383"/>
        <v/>
      </c>
      <c r="Y332" s="2" t="str">
        <f t="shared" si="383"/>
        <v/>
      </c>
      <c r="Z332" s="2" t="str">
        <f t="shared" si="383"/>
        <v/>
      </c>
      <c r="AA332" s="2" t="str">
        <f t="shared" si="383"/>
        <v/>
      </c>
      <c r="AB332" s="2" t="str">
        <f t="shared" si="383"/>
        <v/>
      </c>
      <c r="AC332" s="2" t="str">
        <f t="shared" si="383"/>
        <v/>
      </c>
      <c r="AD332" s="2" t="str">
        <f t="shared" si="383"/>
        <v/>
      </c>
      <c r="AE332" s="2" t="str">
        <f t="shared" si="383"/>
        <v/>
      </c>
      <c r="AF332" s="2" t="str">
        <f t="shared" si="383"/>
        <v/>
      </c>
      <c r="AG332" s="2">
        <f t="shared" si="383"/>
        <v>15855</v>
      </c>
      <c r="AH332" s="2" t="str">
        <f t="shared" si="383"/>
        <v/>
      </c>
      <c r="AI332" s="2" t="str">
        <f t="shared" si="383"/>
        <v/>
      </c>
    </row>
    <row r="333" spans="2:35" ht="15" customHeight="1" x14ac:dyDescent="0.3">
      <c r="B333" t="s">
        <v>96</v>
      </c>
      <c r="C333" t="s">
        <v>257</v>
      </c>
      <c r="D333" t="s">
        <v>8</v>
      </c>
      <c r="E333" s="9" t="s">
        <v>303</v>
      </c>
      <c r="F333" t="s">
        <v>145</v>
      </c>
      <c r="H333" s="3">
        <v>960</v>
      </c>
      <c r="I333" s="8">
        <f>IF(H333="","",INDEX(Systems!F$4:F$985,MATCH($F333,Systems!D$4:D$985,0),1))</f>
        <v>18</v>
      </c>
      <c r="J333" s="9">
        <f>IF(H333="","",INDEX(Systems!E$4:E$985,MATCH($F333,Systems!D$4:D$985,0),1))</f>
        <v>30</v>
      </c>
      <c r="K333" s="9" t="s">
        <v>108</v>
      </c>
      <c r="L333" s="9">
        <v>2006</v>
      </c>
      <c r="M333" s="9">
        <v>3</v>
      </c>
      <c r="N333" s="8">
        <f t="shared" si="337"/>
        <v>17280</v>
      </c>
      <c r="O333" s="9">
        <f t="shared" si="338"/>
        <v>2036</v>
      </c>
      <c r="P333" s="2" t="str">
        <f t="shared" ref="P333:AI333" si="384">IF($B333="","",IF($O333=P$3,$N333*(1+(O$2*0.03)),IF(P$3=$O333+$J333,$N333*(1+(O$2*0.03)),IF(P$3=$O333+2*$J333,$N333*(1+(O$2*0.03)),IF(P$3=$O333+3*$J333,$N333*(1+(O$2*0.03)),IF(P$3=$O333+4*$J333,$N333*(1+(O$2*0.03)),IF(P$3=$O333+5*$J333,$N333*(1+(O$2*0.03)),"")))))))</f>
        <v/>
      </c>
      <c r="Q333" s="2" t="str">
        <f t="shared" si="384"/>
        <v/>
      </c>
      <c r="R333" s="2" t="str">
        <f t="shared" si="384"/>
        <v/>
      </c>
      <c r="S333" s="2" t="str">
        <f t="shared" si="384"/>
        <v/>
      </c>
      <c r="T333" s="2" t="str">
        <f t="shared" si="384"/>
        <v/>
      </c>
      <c r="U333" s="2" t="str">
        <f t="shared" si="384"/>
        <v/>
      </c>
      <c r="V333" s="2" t="str">
        <f t="shared" si="384"/>
        <v/>
      </c>
      <c r="W333" s="2" t="str">
        <f t="shared" si="384"/>
        <v/>
      </c>
      <c r="X333" s="2" t="str">
        <f t="shared" si="384"/>
        <v/>
      </c>
      <c r="Y333" s="2" t="str">
        <f t="shared" si="384"/>
        <v/>
      </c>
      <c r="Z333" s="2" t="str">
        <f t="shared" si="384"/>
        <v/>
      </c>
      <c r="AA333" s="2" t="str">
        <f t="shared" si="384"/>
        <v/>
      </c>
      <c r="AB333" s="2" t="str">
        <f t="shared" si="384"/>
        <v/>
      </c>
      <c r="AC333" s="2" t="str">
        <f t="shared" si="384"/>
        <v/>
      </c>
      <c r="AD333" s="2" t="str">
        <f t="shared" si="384"/>
        <v/>
      </c>
      <c r="AE333" s="2" t="str">
        <f t="shared" si="384"/>
        <v/>
      </c>
      <c r="AF333" s="2" t="str">
        <f t="shared" si="384"/>
        <v/>
      </c>
      <c r="AG333" s="2">
        <f t="shared" si="384"/>
        <v>26092.799999999999</v>
      </c>
      <c r="AH333" s="2" t="str">
        <f t="shared" si="384"/>
        <v/>
      </c>
      <c r="AI333" s="2" t="str">
        <f t="shared" si="384"/>
        <v/>
      </c>
    </row>
    <row r="334" spans="2:35" ht="15" customHeight="1" x14ac:dyDescent="0.3">
      <c r="B334" t="s">
        <v>96</v>
      </c>
      <c r="C334" t="s">
        <v>257</v>
      </c>
      <c r="D334" t="s">
        <v>3</v>
      </c>
      <c r="E334" s="9" t="s">
        <v>303</v>
      </c>
      <c r="F334" t="s">
        <v>21</v>
      </c>
      <c r="H334" s="3">
        <v>1114</v>
      </c>
      <c r="I334" s="8">
        <f>IF(H334="","",INDEX(Systems!F$4:F$985,MATCH($F334,Systems!D$4:D$985,0),1))</f>
        <v>15</v>
      </c>
      <c r="J334" s="9">
        <f>IF(H334="","",INDEX(Systems!E$4:E$985,MATCH($F334,Systems!D$4:D$985,0),1))</f>
        <v>25</v>
      </c>
      <c r="K334" s="9" t="s">
        <v>108</v>
      </c>
      <c r="L334" s="9">
        <v>2005</v>
      </c>
      <c r="M334" s="9">
        <v>1</v>
      </c>
      <c r="N334" s="8">
        <f t="shared" si="337"/>
        <v>16710</v>
      </c>
      <c r="O334" s="9">
        <f t="shared" si="338"/>
        <v>2019</v>
      </c>
      <c r="P334" s="2">
        <f t="shared" ref="P334:AI334" si="385">IF($B334="","",IF($O334=P$3,$N334*(1+(O$2*0.03)),IF(P$3=$O334+$J334,$N334*(1+(O$2*0.03)),IF(P$3=$O334+2*$J334,$N334*(1+(O$2*0.03)),IF(P$3=$O334+3*$J334,$N334*(1+(O$2*0.03)),IF(P$3=$O334+4*$J334,$N334*(1+(O$2*0.03)),IF(P$3=$O334+5*$J334,$N334*(1+(O$2*0.03)),"")))))))</f>
        <v>16710</v>
      </c>
      <c r="Q334" s="2" t="str">
        <f t="shared" si="385"/>
        <v/>
      </c>
      <c r="R334" s="2" t="str">
        <f t="shared" si="385"/>
        <v/>
      </c>
      <c r="S334" s="2" t="str">
        <f t="shared" si="385"/>
        <v/>
      </c>
      <c r="T334" s="2" t="str">
        <f t="shared" si="385"/>
        <v/>
      </c>
      <c r="U334" s="2" t="str">
        <f t="shared" si="385"/>
        <v/>
      </c>
      <c r="V334" s="2" t="str">
        <f t="shared" si="385"/>
        <v/>
      </c>
      <c r="W334" s="2" t="str">
        <f t="shared" si="385"/>
        <v/>
      </c>
      <c r="X334" s="2" t="str">
        <f t="shared" si="385"/>
        <v/>
      </c>
      <c r="Y334" s="2" t="str">
        <f t="shared" si="385"/>
        <v/>
      </c>
      <c r="Z334" s="2" t="str">
        <f t="shared" si="385"/>
        <v/>
      </c>
      <c r="AA334" s="2" t="str">
        <f t="shared" si="385"/>
        <v/>
      </c>
      <c r="AB334" s="2" t="str">
        <f t="shared" si="385"/>
        <v/>
      </c>
      <c r="AC334" s="2" t="str">
        <f t="shared" si="385"/>
        <v/>
      </c>
      <c r="AD334" s="2" t="str">
        <f t="shared" si="385"/>
        <v/>
      </c>
      <c r="AE334" s="2" t="str">
        <f t="shared" si="385"/>
        <v/>
      </c>
      <c r="AF334" s="2" t="str">
        <f t="shared" si="385"/>
        <v/>
      </c>
      <c r="AG334" s="2" t="str">
        <f t="shared" si="385"/>
        <v/>
      </c>
      <c r="AH334" s="2" t="str">
        <f t="shared" si="385"/>
        <v/>
      </c>
      <c r="AI334" s="2" t="str">
        <f t="shared" si="385"/>
        <v/>
      </c>
    </row>
    <row r="335" spans="2:35" ht="15" customHeight="1" x14ac:dyDescent="0.3">
      <c r="B335" t="s">
        <v>96</v>
      </c>
      <c r="C335" t="s">
        <v>257</v>
      </c>
      <c r="D335" t="s">
        <v>3</v>
      </c>
      <c r="E335" s="9" t="s">
        <v>406</v>
      </c>
      <c r="F335" t="s">
        <v>21</v>
      </c>
      <c r="G335" s="9"/>
      <c r="H335" s="3">
        <v>348</v>
      </c>
      <c r="I335" s="8">
        <f>IF(H335="","",INDEX(Systems!F$4:F$985,MATCH($F335,Systems!D$4:D$985,0),1))</f>
        <v>15</v>
      </c>
      <c r="J335" s="9">
        <f>IF(H335="","",INDEX(Systems!E$4:E$985,MATCH($F335,Systems!D$4:D$985,0),1))</f>
        <v>25</v>
      </c>
      <c r="K335" s="9" t="s">
        <v>109</v>
      </c>
      <c r="L335" s="9">
        <v>1995</v>
      </c>
      <c r="M335" s="9">
        <v>3</v>
      </c>
      <c r="N335" s="8">
        <f t="shared" si="337"/>
        <v>5220</v>
      </c>
      <c r="O335" s="9">
        <f t="shared" si="338"/>
        <v>2020</v>
      </c>
      <c r="P335" s="2" t="str">
        <f t="shared" ref="P335:AI335" si="386">IF($B335="","",IF($O335=P$3,$N335*(1+(O$2*0.03)),IF(P$3=$O335+$J335,$N335*(1+(O$2*0.03)),IF(P$3=$O335+2*$J335,$N335*(1+(O$2*0.03)),IF(P$3=$O335+3*$J335,$N335*(1+(O$2*0.03)),IF(P$3=$O335+4*$J335,$N335*(1+(O$2*0.03)),IF(P$3=$O335+5*$J335,$N335*(1+(O$2*0.03)),"")))))))</f>
        <v/>
      </c>
      <c r="Q335" s="2">
        <f t="shared" si="386"/>
        <v>5376.6</v>
      </c>
      <c r="R335" s="2" t="str">
        <f t="shared" si="386"/>
        <v/>
      </c>
      <c r="S335" s="2" t="str">
        <f t="shared" si="386"/>
        <v/>
      </c>
      <c r="T335" s="2" t="str">
        <f t="shared" si="386"/>
        <v/>
      </c>
      <c r="U335" s="2" t="str">
        <f t="shared" si="386"/>
        <v/>
      </c>
      <c r="V335" s="2" t="str">
        <f t="shared" si="386"/>
        <v/>
      </c>
      <c r="W335" s="2" t="str">
        <f t="shared" si="386"/>
        <v/>
      </c>
      <c r="X335" s="2" t="str">
        <f t="shared" si="386"/>
        <v/>
      </c>
      <c r="Y335" s="2" t="str">
        <f t="shared" si="386"/>
        <v/>
      </c>
      <c r="Z335" s="2" t="str">
        <f t="shared" si="386"/>
        <v/>
      </c>
      <c r="AA335" s="2" t="str">
        <f t="shared" si="386"/>
        <v/>
      </c>
      <c r="AB335" s="2" t="str">
        <f t="shared" si="386"/>
        <v/>
      </c>
      <c r="AC335" s="2" t="str">
        <f t="shared" si="386"/>
        <v/>
      </c>
      <c r="AD335" s="2" t="str">
        <f t="shared" si="386"/>
        <v/>
      </c>
      <c r="AE335" s="2" t="str">
        <f t="shared" si="386"/>
        <v/>
      </c>
      <c r="AF335" s="2" t="str">
        <f t="shared" si="386"/>
        <v/>
      </c>
      <c r="AG335" s="2" t="str">
        <f t="shared" si="386"/>
        <v/>
      </c>
      <c r="AH335" s="2" t="str">
        <f t="shared" si="386"/>
        <v/>
      </c>
      <c r="AI335" s="2" t="str">
        <f t="shared" si="386"/>
        <v/>
      </c>
    </row>
    <row r="336" spans="2:35" ht="15" customHeight="1" x14ac:dyDescent="0.3">
      <c r="B336" t="s">
        <v>96</v>
      </c>
      <c r="C336" t="s">
        <v>257</v>
      </c>
      <c r="D336" t="s">
        <v>3</v>
      </c>
      <c r="E336" s="9" t="s">
        <v>437</v>
      </c>
      <c r="F336" t="s">
        <v>77</v>
      </c>
      <c r="G336" s="9"/>
      <c r="H336" s="3">
        <v>260</v>
      </c>
      <c r="I336" s="8">
        <f>IF(H336="","",INDEX(Systems!F$4:F$985,MATCH($F336,Systems!D$4:D$985,0),1))</f>
        <v>15</v>
      </c>
      <c r="J336" s="9">
        <f>IF(H336="","",INDEX(Systems!E$4:E$985,MATCH($F336,Systems!D$4:D$985,0),1))</f>
        <v>10</v>
      </c>
      <c r="K336" s="9" t="s">
        <v>109</v>
      </c>
      <c r="L336" s="9">
        <v>2006</v>
      </c>
      <c r="M336" s="9">
        <v>3</v>
      </c>
      <c r="N336" s="8">
        <f t="shared" si="337"/>
        <v>3900</v>
      </c>
      <c r="O336" s="9">
        <f t="shared" si="338"/>
        <v>2019</v>
      </c>
      <c r="P336" s="2">
        <f t="shared" ref="P336:AI336" si="387">IF($B336="","",IF($O336=P$3,$N336*(1+(O$2*0.03)),IF(P$3=$O336+$J336,$N336*(1+(O$2*0.03)),IF(P$3=$O336+2*$J336,$N336*(1+(O$2*0.03)),IF(P$3=$O336+3*$J336,$N336*(1+(O$2*0.03)),IF(P$3=$O336+4*$J336,$N336*(1+(O$2*0.03)),IF(P$3=$O336+5*$J336,$N336*(1+(O$2*0.03)),"")))))))</f>
        <v>3900</v>
      </c>
      <c r="Q336" s="2" t="str">
        <f t="shared" si="387"/>
        <v/>
      </c>
      <c r="R336" s="2" t="str">
        <f t="shared" si="387"/>
        <v/>
      </c>
      <c r="S336" s="2" t="str">
        <f t="shared" si="387"/>
        <v/>
      </c>
      <c r="T336" s="2" t="str">
        <f t="shared" si="387"/>
        <v/>
      </c>
      <c r="U336" s="2" t="str">
        <f t="shared" si="387"/>
        <v/>
      </c>
      <c r="V336" s="2" t="str">
        <f t="shared" si="387"/>
        <v/>
      </c>
      <c r="W336" s="2" t="str">
        <f t="shared" si="387"/>
        <v/>
      </c>
      <c r="X336" s="2" t="str">
        <f t="shared" si="387"/>
        <v/>
      </c>
      <c r="Y336" s="2" t="str">
        <f t="shared" si="387"/>
        <v/>
      </c>
      <c r="Z336" s="2">
        <f t="shared" si="387"/>
        <v>5070</v>
      </c>
      <c r="AA336" s="2" t="str">
        <f t="shared" si="387"/>
        <v/>
      </c>
      <c r="AB336" s="2" t="str">
        <f t="shared" si="387"/>
        <v/>
      </c>
      <c r="AC336" s="2" t="str">
        <f t="shared" si="387"/>
        <v/>
      </c>
      <c r="AD336" s="2" t="str">
        <f t="shared" si="387"/>
        <v/>
      </c>
      <c r="AE336" s="2" t="str">
        <f t="shared" si="387"/>
        <v/>
      </c>
      <c r="AF336" s="2" t="str">
        <f t="shared" si="387"/>
        <v/>
      </c>
      <c r="AG336" s="2" t="str">
        <f t="shared" si="387"/>
        <v/>
      </c>
      <c r="AH336" s="2" t="str">
        <f t="shared" si="387"/>
        <v/>
      </c>
      <c r="AI336" s="2" t="str">
        <f t="shared" si="387"/>
        <v/>
      </c>
    </row>
    <row r="337" spans="2:35" ht="15" customHeight="1" x14ac:dyDescent="0.3">
      <c r="B337" t="s">
        <v>96</v>
      </c>
      <c r="C337" t="s">
        <v>390</v>
      </c>
      <c r="D337" t="s">
        <v>3</v>
      </c>
      <c r="E337" s="9" t="s">
        <v>475</v>
      </c>
      <c r="F337" t="s">
        <v>23</v>
      </c>
      <c r="G337" s="9"/>
      <c r="H337" s="3">
        <v>1205</v>
      </c>
      <c r="I337" s="8">
        <f>IF(H337="","",INDEX(Systems!F$4:F$985,MATCH($F337,Systems!D$4:D$985,0),1))</f>
        <v>10</v>
      </c>
      <c r="J337" s="9">
        <f>IF(H337="","",INDEX(Systems!E$4:E$985,MATCH($F337,Systems!D$4:D$985,0),1))</f>
        <v>10</v>
      </c>
      <c r="K337" s="9" t="s">
        <v>108</v>
      </c>
      <c r="L337" s="9">
        <v>2005</v>
      </c>
      <c r="M337" s="9">
        <v>3</v>
      </c>
      <c r="N337" s="8">
        <f t="shared" si="337"/>
        <v>12050</v>
      </c>
      <c r="O337" s="9">
        <f t="shared" si="338"/>
        <v>2019</v>
      </c>
      <c r="P337" s="2">
        <f t="shared" ref="P337:AI337" si="388">IF($B337="","",IF($O337=P$3,$N337*(1+(O$2*0.03)),IF(P$3=$O337+$J337,$N337*(1+(O$2*0.03)),IF(P$3=$O337+2*$J337,$N337*(1+(O$2*0.03)),IF(P$3=$O337+3*$J337,$N337*(1+(O$2*0.03)),IF(P$3=$O337+4*$J337,$N337*(1+(O$2*0.03)),IF(P$3=$O337+5*$J337,$N337*(1+(O$2*0.03)),"")))))))</f>
        <v>12050</v>
      </c>
      <c r="Q337" s="2" t="str">
        <f t="shared" si="388"/>
        <v/>
      </c>
      <c r="R337" s="2" t="str">
        <f t="shared" si="388"/>
        <v/>
      </c>
      <c r="S337" s="2" t="str">
        <f t="shared" si="388"/>
        <v/>
      </c>
      <c r="T337" s="2" t="str">
        <f t="shared" si="388"/>
        <v/>
      </c>
      <c r="U337" s="2" t="str">
        <f t="shared" si="388"/>
        <v/>
      </c>
      <c r="V337" s="2" t="str">
        <f t="shared" si="388"/>
        <v/>
      </c>
      <c r="W337" s="2" t="str">
        <f t="shared" si="388"/>
        <v/>
      </c>
      <c r="X337" s="2" t="str">
        <f t="shared" si="388"/>
        <v/>
      </c>
      <c r="Y337" s="2" t="str">
        <f t="shared" si="388"/>
        <v/>
      </c>
      <c r="Z337" s="2">
        <f t="shared" si="388"/>
        <v>15665</v>
      </c>
      <c r="AA337" s="2" t="str">
        <f t="shared" si="388"/>
        <v/>
      </c>
      <c r="AB337" s="2" t="str">
        <f t="shared" si="388"/>
        <v/>
      </c>
      <c r="AC337" s="2" t="str">
        <f t="shared" si="388"/>
        <v/>
      </c>
      <c r="AD337" s="2" t="str">
        <f t="shared" si="388"/>
        <v/>
      </c>
      <c r="AE337" s="2" t="str">
        <f t="shared" si="388"/>
        <v/>
      </c>
      <c r="AF337" s="2" t="str">
        <f t="shared" si="388"/>
        <v/>
      </c>
      <c r="AG337" s="2" t="str">
        <f t="shared" si="388"/>
        <v/>
      </c>
      <c r="AH337" s="2" t="str">
        <f t="shared" si="388"/>
        <v/>
      </c>
      <c r="AI337" s="2" t="str">
        <f t="shared" si="388"/>
        <v/>
      </c>
    </row>
    <row r="338" spans="2:35" ht="15" customHeight="1" x14ac:dyDescent="0.3">
      <c r="B338" t="s">
        <v>96</v>
      </c>
      <c r="C338" t="s">
        <v>390</v>
      </c>
      <c r="D338" t="s">
        <v>3</v>
      </c>
      <c r="E338" s="9" t="s">
        <v>476</v>
      </c>
      <c r="F338" t="s">
        <v>26</v>
      </c>
      <c r="G338" s="9"/>
      <c r="H338" s="3">
        <v>2809</v>
      </c>
      <c r="I338" s="8">
        <f>IF(H338="","",INDEX(Systems!F$4:F$985,MATCH($F338,Systems!D$4:D$985,0),1))</f>
        <v>25</v>
      </c>
      <c r="J338" s="9">
        <f>IF(H338="","",INDEX(Systems!E$4:E$985,MATCH($F338,Systems!D$4:D$985,0),1))</f>
        <v>25</v>
      </c>
      <c r="K338" s="9" t="s">
        <v>108</v>
      </c>
      <c r="L338" s="9">
        <v>1980</v>
      </c>
      <c r="M338" s="9">
        <v>1</v>
      </c>
      <c r="N338" s="8">
        <f t="shared" si="337"/>
        <v>70225</v>
      </c>
      <c r="O338" s="9">
        <f t="shared" si="338"/>
        <v>2019</v>
      </c>
      <c r="P338" s="2">
        <f t="shared" ref="P338:AI338" si="389">IF($B338="","",IF($O338=P$3,$N338*(1+(O$2*0.03)),IF(P$3=$O338+$J338,$N338*(1+(O$2*0.03)),IF(P$3=$O338+2*$J338,$N338*(1+(O$2*0.03)),IF(P$3=$O338+3*$J338,$N338*(1+(O$2*0.03)),IF(P$3=$O338+4*$J338,$N338*(1+(O$2*0.03)),IF(P$3=$O338+5*$J338,$N338*(1+(O$2*0.03)),"")))))))</f>
        <v>70225</v>
      </c>
      <c r="Q338" s="2" t="str">
        <f t="shared" si="389"/>
        <v/>
      </c>
      <c r="R338" s="2" t="str">
        <f t="shared" si="389"/>
        <v/>
      </c>
      <c r="S338" s="2" t="str">
        <f t="shared" si="389"/>
        <v/>
      </c>
      <c r="T338" s="2" t="str">
        <f t="shared" si="389"/>
        <v/>
      </c>
      <c r="U338" s="2" t="str">
        <f t="shared" si="389"/>
        <v/>
      </c>
      <c r="V338" s="2" t="str">
        <f t="shared" si="389"/>
        <v/>
      </c>
      <c r="W338" s="2" t="str">
        <f t="shared" si="389"/>
        <v/>
      </c>
      <c r="X338" s="2" t="str">
        <f t="shared" si="389"/>
        <v/>
      </c>
      <c r="Y338" s="2" t="str">
        <f t="shared" si="389"/>
        <v/>
      </c>
      <c r="Z338" s="2" t="str">
        <f t="shared" si="389"/>
        <v/>
      </c>
      <c r="AA338" s="2" t="str">
        <f t="shared" si="389"/>
        <v/>
      </c>
      <c r="AB338" s="2" t="str">
        <f t="shared" si="389"/>
        <v/>
      </c>
      <c r="AC338" s="2" t="str">
        <f t="shared" si="389"/>
        <v/>
      </c>
      <c r="AD338" s="2" t="str">
        <f t="shared" si="389"/>
        <v/>
      </c>
      <c r="AE338" s="2" t="str">
        <f t="shared" si="389"/>
        <v/>
      </c>
      <c r="AF338" s="2" t="str">
        <f t="shared" si="389"/>
        <v/>
      </c>
      <c r="AG338" s="2" t="str">
        <f t="shared" si="389"/>
        <v/>
      </c>
      <c r="AH338" s="2" t="str">
        <f t="shared" si="389"/>
        <v/>
      </c>
      <c r="AI338" s="2" t="str">
        <f t="shared" si="389"/>
        <v/>
      </c>
    </row>
    <row r="339" spans="2:35" ht="15" customHeight="1" x14ac:dyDescent="0.3">
      <c r="B339" t="s">
        <v>96</v>
      </c>
      <c r="C339" t="s">
        <v>390</v>
      </c>
      <c r="D339" t="s">
        <v>3</v>
      </c>
      <c r="E339" s="9" t="s">
        <v>477</v>
      </c>
      <c r="F339" t="s">
        <v>26</v>
      </c>
      <c r="G339" s="9"/>
      <c r="H339" s="3">
        <v>1120</v>
      </c>
      <c r="I339" s="8">
        <f>IF(H339="","",INDEX(Systems!F$4:F$985,MATCH($F339,Systems!D$4:D$985,0),1))</f>
        <v>25</v>
      </c>
      <c r="J339" s="9">
        <f>IF(H339="","",INDEX(Systems!E$4:E$985,MATCH($F339,Systems!D$4:D$985,0),1))</f>
        <v>25</v>
      </c>
      <c r="K339" s="9" t="s">
        <v>108</v>
      </c>
      <c r="L339" s="9">
        <v>2005</v>
      </c>
      <c r="M339" s="9">
        <v>3</v>
      </c>
      <c r="N339" s="8">
        <f t="shared" si="337"/>
        <v>28000</v>
      </c>
      <c r="O339" s="9">
        <f t="shared" si="338"/>
        <v>2030</v>
      </c>
      <c r="P339" s="2" t="str">
        <f t="shared" ref="P339:AI339" si="390">IF($B339="","",IF($O339=P$3,$N339*(1+(O$2*0.03)),IF(P$3=$O339+$J339,$N339*(1+(O$2*0.03)),IF(P$3=$O339+2*$J339,$N339*(1+(O$2*0.03)),IF(P$3=$O339+3*$J339,$N339*(1+(O$2*0.03)),IF(P$3=$O339+4*$J339,$N339*(1+(O$2*0.03)),IF(P$3=$O339+5*$J339,$N339*(1+(O$2*0.03)),"")))))))</f>
        <v/>
      </c>
      <c r="Q339" s="2" t="str">
        <f t="shared" si="390"/>
        <v/>
      </c>
      <c r="R339" s="2" t="str">
        <f t="shared" si="390"/>
        <v/>
      </c>
      <c r="S339" s="2" t="str">
        <f t="shared" si="390"/>
        <v/>
      </c>
      <c r="T339" s="2" t="str">
        <f t="shared" si="390"/>
        <v/>
      </c>
      <c r="U339" s="2" t="str">
        <f t="shared" si="390"/>
        <v/>
      </c>
      <c r="V339" s="2" t="str">
        <f t="shared" si="390"/>
        <v/>
      </c>
      <c r="W339" s="2" t="str">
        <f t="shared" si="390"/>
        <v/>
      </c>
      <c r="X339" s="2" t="str">
        <f t="shared" si="390"/>
        <v/>
      </c>
      <c r="Y339" s="2" t="str">
        <f t="shared" si="390"/>
        <v/>
      </c>
      <c r="Z339" s="2" t="str">
        <f t="shared" si="390"/>
        <v/>
      </c>
      <c r="AA339" s="2">
        <f t="shared" si="390"/>
        <v>37240</v>
      </c>
      <c r="AB339" s="2" t="str">
        <f t="shared" si="390"/>
        <v/>
      </c>
      <c r="AC339" s="2" t="str">
        <f t="shared" si="390"/>
        <v/>
      </c>
      <c r="AD339" s="2" t="str">
        <f t="shared" si="390"/>
        <v/>
      </c>
      <c r="AE339" s="2" t="str">
        <f t="shared" si="390"/>
        <v/>
      </c>
      <c r="AF339" s="2" t="str">
        <f t="shared" si="390"/>
        <v/>
      </c>
      <c r="AG339" s="2" t="str">
        <f t="shared" si="390"/>
        <v/>
      </c>
      <c r="AH339" s="2" t="str">
        <f t="shared" si="390"/>
        <v/>
      </c>
      <c r="AI339" s="2" t="str">
        <f t="shared" si="390"/>
        <v/>
      </c>
    </row>
    <row r="340" spans="2:35" ht="15" customHeight="1" x14ac:dyDescent="0.3">
      <c r="B340" t="s">
        <v>96</v>
      </c>
      <c r="C340" t="s">
        <v>390</v>
      </c>
      <c r="D340" t="s">
        <v>3</v>
      </c>
      <c r="E340" s="9" t="s">
        <v>478</v>
      </c>
      <c r="F340" t="s">
        <v>21</v>
      </c>
      <c r="H340" s="3">
        <v>1151</v>
      </c>
      <c r="I340" s="8">
        <f>IF(H340="","",INDEX(Systems!F$4:F$985,MATCH($F340,Systems!D$4:D$985,0),1))</f>
        <v>15</v>
      </c>
      <c r="J340" s="9">
        <f>IF(H340="","",INDEX(Systems!E$4:E$985,MATCH($F340,Systems!D$4:D$985,0),1))</f>
        <v>25</v>
      </c>
      <c r="K340" s="9" t="s">
        <v>108</v>
      </c>
      <c r="L340" s="9">
        <v>2005</v>
      </c>
      <c r="M340" s="9">
        <v>3</v>
      </c>
      <c r="N340" s="8">
        <f t="shared" si="337"/>
        <v>17265</v>
      </c>
      <c r="O340" s="9">
        <f t="shared" si="338"/>
        <v>2030</v>
      </c>
      <c r="P340" s="2" t="str">
        <f t="shared" ref="P340:AI340" si="391">IF($B340="","",IF($O340=P$3,$N340*(1+(O$2*0.03)),IF(P$3=$O340+$J340,$N340*(1+(O$2*0.03)),IF(P$3=$O340+2*$J340,$N340*(1+(O$2*0.03)),IF(P$3=$O340+3*$J340,$N340*(1+(O$2*0.03)),IF(P$3=$O340+4*$J340,$N340*(1+(O$2*0.03)),IF(P$3=$O340+5*$J340,$N340*(1+(O$2*0.03)),"")))))))</f>
        <v/>
      </c>
      <c r="Q340" s="2" t="str">
        <f t="shared" si="391"/>
        <v/>
      </c>
      <c r="R340" s="2" t="str">
        <f t="shared" si="391"/>
        <v/>
      </c>
      <c r="S340" s="2" t="str">
        <f t="shared" si="391"/>
        <v/>
      </c>
      <c r="T340" s="2" t="str">
        <f t="shared" si="391"/>
        <v/>
      </c>
      <c r="U340" s="2" t="str">
        <f t="shared" si="391"/>
        <v/>
      </c>
      <c r="V340" s="2" t="str">
        <f t="shared" si="391"/>
        <v/>
      </c>
      <c r="W340" s="2" t="str">
        <f t="shared" si="391"/>
        <v/>
      </c>
      <c r="X340" s="2" t="str">
        <f t="shared" si="391"/>
        <v/>
      </c>
      <c r="Y340" s="2" t="str">
        <f t="shared" si="391"/>
        <v/>
      </c>
      <c r="Z340" s="2" t="str">
        <f t="shared" si="391"/>
        <v/>
      </c>
      <c r="AA340" s="2">
        <f t="shared" si="391"/>
        <v>22962.45</v>
      </c>
      <c r="AB340" s="2" t="str">
        <f t="shared" si="391"/>
        <v/>
      </c>
      <c r="AC340" s="2" t="str">
        <f t="shared" si="391"/>
        <v/>
      </c>
      <c r="AD340" s="2" t="str">
        <f t="shared" si="391"/>
        <v/>
      </c>
      <c r="AE340" s="2" t="str">
        <f t="shared" si="391"/>
        <v/>
      </c>
      <c r="AF340" s="2" t="str">
        <f t="shared" si="391"/>
        <v/>
      </c>
      <c r="AG340" s="2" t="str">
        <f t="shared" si="391"/>
        <v/>
      </c>
      <c r="AH340" s="2" t="str">
        <f t="shared" si="391"/>
        <v/>
      </c>
      <c r="AI340" s="2" t="str">
        <f t="shared" si="391"/>
        <v/>
      </c>
    </row>
    <row r="341" spans="2:35" ht="15" customHeight="1" x14ac:dyDescent="0.3">
      <c r="B341" t="s">
        <v>96</v>
      </c>
      <c r="C341" t="s">
        <v>390</v>
      </c>
      <c r="D341" t="s">
        <v>3</v>
      </c>
      <c r="E341" s="9" t="s">
        <v>479</v>
      </c>
      <c r="F341" t="s">
        <v>26</v>
      </c>
      <c r="H341" s="3">
        <v>1111</v>
      </c>
      <c r="I341" s="8">
        <f>IF(H341="","",INDEX(Systems!F$4:F$985,MATCH($F341,Systems!D$4:D$985,0),1))</f>
        <v>25</v>
      </c>
      <c r="J341" s="9">
        <f>IF(H341="","",INDEX(Systems!E$4:E$985,MATCH($F341,Systems!D$4:D$985,0),1))</f>
        <v>25</v>
      </c>
      <c r="K341" s="9" t="s">
        <v>108</v>
      </c>
      <c r="L341" s="9">
        <v>1994</v>
      </c>
      <c r="M341" s="9">
        <v>3</v>
      </c>
      <c r="N341" s="8">
        <f t="shared" si="337"/>
        <v>27775</v>
      </c>
      <c r="O341" s="9">
        <f t="shared" si="338"/>
        <v>2019</v>
      </c>
      <c r="P341" s="2">
        <f t="shared" ref="P341:AI341" si="392">IF($B341="","",IF($O341=P$3,$N341*(1+(O$2*0.03)),IF(P$3=$O341+$J341,$N341*(1+(O$2*0.03)),IF(P$3=$O341+2*$J341,$N341*(1+(O$2*0.03)),IF(P$3=$O341+3*$J341,$N341*(1+(O$2*0.03)),IF(P$3=$O341+4*$J341,$N341*(1+(O$2*0.03)),IF(P$3=$O341+5*$J341,$N341*(1+(O$2*0.03)),"")))))))</f>
        <v>27775</v>
      </c>
      <c r="Q341" s="2" t="str">
        <f t="shared" si="392"/>
        <v/>
      </c>
      <c r="R341" s="2" t="str">
        <f t="shared" si="392"/>
        <v/>
      </c>
      <c r="S341" s="2" t="str">
        <f t="shared" si="392"/>
        <v/>
      </c>
      <c r="T341" s="2" t="str">
        <f t="shared" si="392"/>
        <v/>
      </c>
      <c r="U341" s="2" t="str">
        <f t="shared" si="392"/>
        <v/>
      </c>
      <c r="V341" s="2" t="str">
        <f t="shared" si="392"/>
        <v/>
      </c>
      <c r="W341" s="2" t="str">
        <f t="shared" si="392"/>
        <v/>
      </c>
      <c r="X341" s="2" t="str">
        <f t="shared" si="392"/>
        <v/>
      </c>
      <c r="Y341" s="2" t="str">
        <f t="shared" si="392"/>
        <v/>
      </c>
      <c r="Z341" s="2" t="str">
        <f t="shared" si="392"/>
        <v/>
      </c>
      <c r="AA341" s="2" t="str">
        <f t="shared" si="392"/>
        <v/>
      </c>
      <c r="AB341" s="2" t="str">
        <f t="shared" si="392"/>
        <v/>
      </c>
      <c r="AC341" s="2" t="str">
        <f t="shared" si="392"/>
        <v/>
      </c>
      <c r="AD341" s="2" t="str">
        <f t="shared" si="392"/>
        <v/>
      </c>
      <c r="AE341" s="2" t="str">
        <f t="shared" si="392"/>
        <v/>
      </c>
      <c r="AF341" s="2" t="str">
        <f t="shared" si="392"/>
        <v/>
      </c>
      <c r="AG341" s="2" t="str">
        <f t="shared" si="392"/>
        <v/>
      </c>
      <c r="AH341" s="2" t="str">
        <f t="shared" si="392"/>
        <v/>
      </c>
      <c r="AI341" s="2" t="str">
        <f t="shared" si="392"/>
        <v/>
      </c>
    </row>
    <row r="342" spans="2:35" ht="15" customHeight="1" x14ac:dyDescent="0.3">
      <c r="B342" t="s">
        <v>96</v>
      </c>
      <c r="C342" t="s">
        <v>390</v>
      </c>
      <c r="D342" t="s">
        <v>3</v>
      </c>
      <c r="E342" s="9" t="s">
        <v>480</v>
      </c>
      <c r="F342" t="s">
        <v>26</v>
      </c>
      <c r="G342" s="9"/>
      <c r="H342" s="3">
        <v>1113</v>
      </c>
      <c r="I342" s="8">
        <f>IF(H342="","",INDEX(Systems!F$4:F$985,MATCH($F342,Systems!D$4:D$985,0),1))</f>
        <v>25</v>
      </c>
      <c r="J342" s="9">
        <f>IF(H342="","",INDEX(Systems!E$4:E$985,MATCH($F342,Systems!D$4:D$985,0),1))</f>
        <v>25</v>
      </c>
      <c r="K342" s="9" t="s">
        <v>108</v>
      </c>
      <c r="L342" s="9">
        <v>1989</v>
      </c>
      <c r="M342" s="9">
        <v>3</v>
      </c>
      <c r="N342" s="8">
        <f t="shared" si="337"/>
        <v>27825</v>
      </c>
      <c r="O342" s="9">
        <f t="shared" si="338"/>
        <v>2019</v>
      </c>
      <c r="P342" s="2">
        <f t="shared" ref="P342:AI342" si="393">IF($B342="","",IF($O342=P$3,$N342*(1+(O$2*0.03)),IF(P$3=$O342+$J342,$N342*(1+(O$2*0.03)),IF(P$3=$O342+2*$J342,$N342*(1+(O$2*0.03)),IF(P$3=$O342+3*$J342,$N342*(1+(O$2*0.03)),IF(P$3=$O342+4*$J342,$N342*(1+(O$2*0.03)),IF(P$3=$O342+5*$J342,$N342*(1+(O$2*0.03)),"")))))))</f>
        <v>27825</v>
      </c>
      <c r="Q342" s="2" t="str">
        <f t="shared" si="393"/>
        <v/>
      </c>
      <c r="R342" s="2" t="str">
        <f t="shared" si="393"/>
        <v/>
      </c>
      <c r="S342" s="2" t="str">
        <f t="shared" si="393"/>
        <v/>
      </c>
      <c r="T342" s="2" t="str">
        <f t="shared" si="393"/>
        <v/>
      </c>
      <c r="U342" s="2" t="str">
        <f t="shared" si="393"/>
        <v/>
      </c>
      <c r="V342" s="2" t="str">
        <f t="shared" si="393"/>
        <v/>
      </c>
      <c r="W342" s="2" t="str">
        <f t="shared" si="393"/>
        <v/>
      </c>
      <c r="X342" s="2" t="str">
        <f t="shared" si="393"/>
        <v/>
      </c>
      <c r="Y342" s="2" t="str">
        <f t="shared" si="393"/>
        <v/>
      </c>
      <c r="Z342" s="2" t="str">
        <f t="shared" si="393"/>
        <v/>
      </c>
      <c r="AA342" s="2" t="str">
        <f t="shared" si="393"/>
        <v/>
      </c>
      <c r="AB342" s="2" t="str">
        <f t="shared" si="393"/>
        <v/>
      </c>
      <c r="AC342" s="2" t="str">
        <f t="shared" si="393"/>
        <v/>
      </c>
      <c r="AD342" s="2" t="str">
        <f t="shared" si="393"/>
        <v/>
      </c>
      <c r="AE342" s="2" t="str">
        <f t="shared" si="393"/>
        <v/>
      </c>
      <c r="AF342" s="2" t="str">
        <f t="shared" si="393"/>
        <v/>
      </c>
      <c r="AG342" s="2" t="str">
        <f t="shared" si="393"/>
        <v/>
      </c>
      <c r="AH342" s="2" t="str">
        <f t="shared" si="393"/>
        <v/>
      </c>
      <c r="AI342" s="2" t="str">
        <f t="shared" si="393"/>
        <v/>
      </c>
    </row>
    <row r="343" spans="2:35" ht="15" customHeight="1" x14ac:dyDescent="0.3">
      <c r="B343" t="s">
        <v>96</v>
      </c>
      <c r="C343" t="s">
        <v>390</v>
      </c>
      <c r="D343" t="s">
        <v>3</v>
      </c>
      <c r="E343" s="9" t="s">
        <v>481</v>
      </c>
      <c r="F343" t="s">
        <v>21</v>
      </c>
      <c r="G343" s="9"/>
      <c r="H343" s="3">
        <v>1145</v>
      </c>
      <c r="I343" s="8">
        <f>IF(H343="","",INDEX(Systems!F$4:F$985,MATCH($F343,Systems!D$4:D$985,0),1))</f>
        <v>15</v>
      </c>
      <c r="J343" s="9">
        <f>IF(H343="","",INDEX(Systems!E$4:E$985,MATCH($F343,Systems!D$4:D$985,0),1))</f>
        <v>25</v>
      </c>
      <c r="K343" s="9" t="s">
        <v>108</v>
      </c>
      <c r="L343" s="9">
        <v>1988</v>
      </c>
      <c r="M343" s="9">
        <v>2</v>
      </c>
      <c r="N343" s="8">
        <f t="shared" si="337"/>
        <v>17175</v>
      </c>
      <c r="O343" s="9">
        <f t="shared" si="338"/>
        <v>2019</v>
      </c>
      <c r="P343" s="2">
        <f t="shared" ref="P343:AI343" si="394">IF($B343="","",IF($O343=P$3,$N343*(1+(O$2*0.03)),IF(P$3=$O343+$J343,$N343*(1+(O$2*0.03)),IF(P$3=$O343+2*$J343,$N343*(1+(O$2*0.03)),IF(P$3=$O343+3*$J343,$N343*(1+(O$2*0.03)),IF(P$3=$O343+4*$J343,$N343*(1+(O$2*0.03)),IF(P$3=$O343+5*$J343,$N343*(1+(O$2*0.03)),"")))))))</f>
        <v>17175</v>
      </c>
      <c r="Q343" s="2" t="str">
        <f t="shared" si="394"/>
        <v/>
      </c>
      <c r="R343" s="2" t="str">
        <f t="shared" si="394"/>
        <v/>
      </c>
      <c r="S343" s="2" t="str">
        <f t="shared" si="394"/>
        <v/>
      </c>
      <c r="T343" s="2" t="str">
        <f t="shared" si="394"/>
        <v/>
      </c>
      <c r="U343" s="2" t="str">
        <f t="shared" si="394"/>
        <v/>
      </c>
      <c r="V343" s="2" t="str">
        <f t="shared" si="394"/>
        <v/>
      </c>
      <c r="W343" s="2" t="str">
        <f t="shared" si="394"/>
        <v/>
      </c>
      <c r="X343" s="2" t="str">
        <f t="shared" si="394"/>
        <v/>
      </c>
      <c r="Y343" s="2" t="str">
        <f t="shared" si="394"/>
        <v/>
      </c>
      <c r="Z343" s="2" t="str">
        <f t="shared" si="394"/>
        <v/>
      </c>
      <c r="AA343" s="2" t="str">
        <f t="shared" si="394"/>
        <v/>
      </c>
      <c r="AB343" s="2" t="str">
        <f t="shared" si="394"/>
        <v/>
      </c>
      <c r="AC343" s="2" t="str">
        <f t="shared" si="394"/>
        <v/>
      </c>
      <c r="AD343" s="2" t="str">
        <f t="shared" si="394"/>
        <v/>
      </c>
      <c r="AE343" s="2" t="str">
        <f t="shared" si="394"/>
        <v/>
      </c>
      <c r="AF343" s="2" t="str">
        <f t="shared" si="394"/>
        <v/>
      </c>
      <c r="AG343" s="2" t="str">
        <f t="shared" si="394"/>
        <v/>
      </c>
      <c r="AH343" s="2" t="str">
        <f t="shared" si="394"/>
        <v/>
      </c>
      <c r="AI343" s="2" t="str">
        <f t="shared" si="394"/>
        <v/>
      </c>
    </row>
    <row r="344" spans="2:35" ht="15" customHeight="1" x14ac:dyDescent="0.3">
      <c r="B344" t="s">
        <v>96</v>
      </c>
      <c r="C344" t="s">
        <v>390</v>
      </c>
      <c r="D344" t="s">
        <v>3</v>
      </c>
      <c r="E344" s="9" t="s">
        <v>482</v>
      </c>
      <c r="F344" t="s">
        <v>21</v>
      </c>
      <c r="G344" s="9"/>
      <c r="H344" s="3">
        <v>1158</v>
      </c>
      <c r="I344" s="8">
        <f>IF(H344="","",INDEX(Systems!F$4:F$985,MATCH($F344,Systems!D$4:D$985,0),1))</f>
        <v>15</v>
      </c>
      <c r="J344" s="9">
        <f>IF(H344="","",INDEX(Systems!E$4:E$985,MATCH($F344,Systems!D$4:D$985,0),1))</f>
        <v>25</v>
      </c>
      <c r="K344" s="9" t="s">
        <v>108</v>
      </c>
      <c r="L344" s="9">
        <v>1988</v>
      </c>
      <c r="M344" s="9">
        <v>2</v>
      </c>
      <c r="N344" s="8">
        <f t="shared" si="337"/>
        <v>17370</v>
      </c>
      <c r="O344" s="9">
        <f t="shared" si="338"/>
        <v>2019</v>
      </c>
      <c r="P344" s="2">
        <f t="shared" ref="P344:AI344" si="395">IF($B344="","",IF($O344=P$3,$N344*(1+(O$2*0.03)),IF(P$3=$O344+$J344,$N344*(1+(O$2*0.03)),IF(P$3=$O344+2*$J344,$N344*(1+(O$2*0.03)),IF(P$3=$O344+3*$J344,$N344*(1+(O$2*0.03)),IF(P$3=$O344+4*$J344,$N344*(1+(O$2*0.03)),IF(P$3=$O344+5*$J344,$N344*(1+(O$2*0.03)),"")))))))</f>
        <v>17370</v>
      </c>
      <c r="Q344" s="2" t="str">
        <f t="shared" si="395"/>
        <v/>
      </c>
      <c r="R344" s="2" t="str">
        <f t="shared" si="395"/>
        <v/>
      </c>
      <c r="S344" s="2" t="str">
        <f t="shared" si="395"/>
        <v/>
      </c>
      <c r="T344" s="2" t="str">
        <f t="shared" si="395"/>
        <v/>
      </c>
      <c r="U344" s="2" t="str">
        <f t="shared" si="395"/>
        <v/>
      </c>
      <c r="V344" s="2" t="str">
        <f t="shared" si="395"/>
        <v/>
      </c>
      <c r="W344" s="2" t="str">
        <f t="shared" si="395"/>
        <v/>
      </c>
      <c r="X344" s="2" t="str">
        <f t="shared" si="395"/>
        <v/>
      </c>
      <c r="Y344" s="2" t="str">
        <f t="shared" si="395"/>
        <v/>
      </c>
      <c r="Z344" s="2" t="str">
        <f t="shared" si="395"/>
        <v/>
      </c>
      <c r="AA344" s="2" t="str">
        <f t="shared" si="395"/>
        <v/>
      </c>
      <c r="AB344" s="2" t="str">
        <f t="shared" si="395"/>
        <v/>
      </c>
      <c r="AC344" s="2" t="str">
        <f t="shared" si="395"/>
        <v/>
      </c>
      <c r="AD344" s="2" t="str">
        <f t="shared" si="395"/>
        <v/>
      </c>
      <c r="AE344" s="2" t="str">
        <f t="shared" si="395"/>
        <v/>
      </c>
      <c r="AF344" s="2" t="str">
        <f t="shared" si="395"/>
        <v/>
      </c>
      <c r="AG344" s="2" t="str">
        <f t="shared" si="395"/>
        <v/>
      </c>
      <c r="AH344" s="2" t="str">
        <f t="shared" si="395"/>
        <v/>
      </c>
      <c r="AI344" s="2" t="str">
        <f t="shared" si="395"/>
        <v/>
      </c>
    </row>
    <row r="345" spans="2:35" ht="15" customHeight="1" x14ac:dyDescent="0.3">
      <c r="B345" t="s">
        <v>96</v>
      </c>
      <c r="C345" t="s">
        <v>390</v>
      </c>
      <c r="D345" t="s">
        <v>3</v>
      </c>
      <c r="E345" s="9" t="s">
        <v>483</v>
      </c>
      <c r="F345" t="s">
        <v>21</v>
      </c>
      <c r="G345" s="9"/>
      <c r="H345" s="3">
        <v>611</v>
      </c>
      <c r="I345" s="8">
        <f>IF(H345="","",INDEX(Systems!F$4:F$985,MATCH($F345,Systems!D$4:D$985,0),1))</f>
        <v>15</v>
      </c>
      <c r="J345" s="9">
        <f>IF(H345="","",INDEX(Systems!E$4:E$985,MATCH($F345,Systems!D$4:D$985,0),1))</f>
        <v>25</v>
      </c>
      <c r="K345" s="9" t="s">
        <v>108</v>
      </c>
      <c r="L345" s="9">
        <v>1988</v>
      </c>
      <c r="M345" s="9">
        <v>3</v>
      </c>
      <c r="N345" s="8">
        <f t="shared" si="337"/>
        <v>9165</v>
      </c>
      <c r="O345" s="9">
        <f t="shared" si="338"/>
        <v>2019</v>
      </c>
      <c r="P345" s="2">
        <f t="shared" ref="P345:AI345" si="396">IF($B345="","",IF($O345=P$3,$N345*(1+(O$2*0.03)),IF(P$3=$O345+$J345,$N345*(1+(O$2*0.03)),IF(P$3=$O345+2*$J345,$N345*(1+(O$2*0.03)),IF(P$3=$O345+3*$J345,$N345*(1+(O$2*0.03)),IF(P$3=$O345+4*$J345,$N345*(1+(O$2*0.03)),IF(P$3=$O345+5*$J345,$N345*(1+(O$2*0.03)),"")))))))</f>
        <v>9165</v>
      </c>
      <c r="Q345" s="2" t="str">
        <f t="shared" si="396"/>
        <v/>
      </c>
      <c r="R345" s="2" t="str">
        <f t="shared" si="396"/>
        <v/>
      </c>
      <c r="S345" s="2" t="str">
        <f t="shared" si="396"/>
        <v/>
      </c>
      <c r="T345" s="2" t="str">
        <f t="shared" si="396"/>
        <v/>
      </c>
      <c r="U345" s="2" t="str">
        <f t="shared" si="396"/>
        <v/>
      </c>
      <c r="V345" s="2" t="str">
        <f t="shared" si="396"/>
        <v/>
      </c>
      <c r="W345" s="2" t="str">
        <f t="shared" si="396"/>
        <v/>
      </c>
      <c r="X345" s="2" t="str">
        <f t="shared" si="396"/>
        <v/>
      </c>
      <c r="Y345" s="2" t="str">
        <f t="shared" si="396"/>
        <v/>
      </c>
      <c r="Z345" s="2" t="str">
        <f t="shared" si="396"/>
        <v/>
      </c>
      <c r="AA345" s="2" t="str">
        <f t="shared" si="396"/>
        <v/>
      </c>
      <c r="AB345" s="2" t="str">
        <f t="shared" si="396"/>
        <v/>
      </c>
      <c r="AC345" s="2" t="str">
        <f t="shared" si="396"/>
        <v/>
      </c>
      <c r="AD345" s="2" t="str">
        <f t="shared" si="396"/>
        <v/>
      </c>
      <c r="AE345" s="2" t="str">
        <f t="shared" si="396"/>
        <v/>
      </c>
      <c r="AF345" s="2" t="str">
        <f t="shared" si="396"/>
        <v/>
      </c>
      <c r="AG345" s="2" t="str">
        <f t="shared" si="396"/>
        <v/>
      </c>
      <c r="AH345" s="2" t="str">
        <f t="shared" si="396"/>
        <v/>
      </c>
      <c r="AI345" s="2" t="str">
        <f t="shared" si="396"/>
        <v/>
      </c>
    </row>
    <row r="346" spans="2:35" ht="15" customHeight="1" x14ac:dyDescent="0.3">
      <c r="B346" t="s">
        <v>96</v>
      </c>
      <c r="C346" t="s">
        <v>390</v>
      </c>
      <c r="D346" t="s">
        <v>3</v>
      </c>
      <c r="E346" s="9" t="s">
        <v>484</v>
      </c>
      <c r="F346" t="s">
        <v>77</v>
      </c>
      <c r="G346" s="9"/>
      <c r="H346" s="3">
        <v>517</v>
      </c>
      <c r="I346" s="8">
        <f>IF(H346="","",INDEX(Systems!F$4:F$985,MATCH($F346,Systems!D$4:D$985,0),1))</f>
        <v>15</v>
      </c>
      <c r="J346" s="9">
        <f>IF(H346="","",INDEX(Systems!E$4:E$985,MATCH($F346,Systems!D$4:D$985,0),1))</f>
        <v>10</v>
      </c>
      <c r="K346" s="9" t="s">
        <v>108</v>
      </c>
      <c r="L346" s="9">
        <v>2013</v>
      </c>
      <c r="M346" s="9">
        <v>3</v>
      </c>
      <c r="N346" s="8">
        <f t="shared" si="337"/>
        <v>7755</v>
      </c>
      <c r="O346" s="9">
        <f t="shared" si="338"/>
        <v>2023</v>
      </c>
      <c r="P346" s="2" t="str">
        <f t="shared" ref="P346:AI346" si="397">IF($B346="","",IF($O346=P$3,$N346*(1+(O$2*0.03)),IF(P$3=$O346+$J346,$N346*(1+(O$2*0.03)),IF(P$3=$O346+2*$J346,$N346*(1+(O$2*0.03)),IF(P$3=$O346+3*$J346,$N346*(1+(O$2*0.03)),IF(P$3=$O346+4*$J346,$N346*(1+(O$2*0.03)),IF(P$3=$O346+5*$J346,$N346*(1+(O$2*0.03)),"")))))))</f>
        <v/>
      </c>
      <c r="Q346" s="2" t="str">
        <f t="shared" si="397"/>
        <v/>
      </c>
      <c r="R346" s="2" t="str">
        <f t="shared" si="397"/>
        <v/>
      </c>
      <c r="S346" s="2" t="str">
        <f t="shared" si="397"/>
        <v/>
      </c>
      <c r="T346" s="2">
        <f t="shared" si="397"/>
        <v>8685.6</v>
      </c>
      <c r="U346" s="2" t="str">
        <f t="shared" si="397"/>
        <v/>
      </c>
      <c r="V346" s="2" t="str">
        <f t="shared" si="397"/>
        <v/>
      </c>
      <c r="W346" s="2" t="str">
        <f t="shared" si="397"/>
        <v/>
      </c>
      <c r="X346" s="2" t="str">
        <f t="shared" si="397"/>
        <v/>
      </c>
      <c r="Y346" s="2" t="str">
        <f t="shared" si="397"/>
        <v/>
      </c>
      <c r="Z346" s="2" t="str">
        <f t="shared" si="397"/>
        <v/>
      </c>
      <c r="AA346" s="2" t="str">
        <f t="shared" si="397"/>
        <v/>
      </c>
      <c r="AB346" s="2" t="str">
        <f t="shared" si="397"/>
        <v/>
      </c>
      <c r="AC346" s="2" t="str">
        <f t="shared" si="397"/>
        <v/>
      </c>
      <c r="AD346" s="2">
        <f t="shared" si="397"/>
        <v>11012.099999999999</v>
      </c>
      <c r="AE346" s="2" t="str">
        <f t="shared" si="397"/>
        <v/>
      </c>
      <c r="AF346" s="2" t="str">
        <f t="shared" si="397"/>
        <v/>
      </c>
      <c r="AG346" s="2" t="str">
        <f t="shared" si="397"/>
        <v/>
      </c>
      <c r="AH346" s="2" t="str">
        <f t="shared" si="397"/>
        <v/>
      </c>
      <c r="AI346" s="2" t="str">
        <f t="shared" si="397"/>
        <v/>
      </c>
    </row>
    <row r="347" spans="2:35" ht="15" customHeight="1" x14ac:dyDescent="0.3">
      <c r="B347" t="s">
        <v>96</v>
      </c>
      <c r="C347" t="s">
        <v>390</v>
      </c>
      <c r="D347" t="s">
        <v>7</v>
      </c>
      <c r="E347" s="9" t="s">
        <v>475</v>
      </c>
      <c r="F347" t="s">
        <v>50</v>
      </c>
      <c r="G347" s="9"/>
      <c r="H347" s="3">
        <v>960</v>
      </c>
      <c r="I347" s="8">
        <f>IF(H347="","",INDEX(Systems!F$4:F$985,MATCH($F347,Systems!D$4:D$985,0),1))</f>
        <v>7.9</v>
      </c>
      <c r="J347" s="9">
        <f>IF(H347="","",INDEX(Systems!E$4:E$985,MATCH($F347,Systems!D$4:D$985,0),1))</f>
        <v>15</v>
      </c>
      <c r="K347" s="9" t="s">
        <v>108</v>
      </c>
      <c r="L347" s="9">
        <v>1990</v>
      </c>
      <c r="M347" s="9">
        <v>3</v>
      </c>
      <c r="N347" s="8">
        <f t="shared" ref="N347:N369" si="398">IF(H347="","",H347*I347)</f>
        <v>7584</v>
      </c>
      <c r="O347" s="9">
        <f t="shared" ref="O347:O369" si="399">IF(M347="","",IF(IF(M347=1,$C$1,IF(M347=2,L347+(0.8*J347),IF(M347=3,L347+J347)))&lt;$C$1,$C$1,(IF(M347=1,$C$1,IF(M347=2,L347+(0.8*J347),IF(M347=3,L347+J347))))))</f>
        <v>2019</v>
      </c>
      <c r="P347" s="2">
        <f t="shared" ref="P347:AI347" si="400">IF($B347="","",IF($O347=P$3,$N347*(1+(O$2*0.03)),IF(P$3=$O347+$J347,$N347*(1+(O$2*0.03)),IF(P$3=$O347+2*$J347,$N347*(1+(O$2*0.03)),IF(P$3=$O347+3*$J347,$N347*(1+(O$2*0.03)),IF(P$3=$O347+4*$J347,$N347*(1+(O$2*0.03)),IF(P$3=$O347+5*$J347,$N347*(1+(O$2*0.03)),"")))))))</f>
        <v>7584</v>
      </c>
      <c r="Q347" s="2" t="str">
        <f t="shared" si="400"/>
        <v/>
      </c>
      <c r="R347" s="2" t="str">
        <f t="shared" si="400"/>
        <v/>
      </c>
      <c r="S347" s="2" t="str">
        <f t="shared" si="400"/>
        <v/>
      </c>
      <c r="T347" s="2" t="str">
        <f t="shared" si="400"/>
        <v/>
      </c>
      <c r="U347" s="2" t="str">
        <f t="shared" si="400"/>
        <v/>
      </c>
      <c r="V347" s="2" t="str">
        <f t="shared" si="400"/>
        <v/>
      </c>
      <c r="W347" s="2" t="str">
        <f t="shared" si="400"/>
        <v/>
      </c>
      <c r="X347" s="2" t="str">
        <f t="shared" si="400"/>
        <v/>
      </c>
      <c r="Y347" s="2" t="str">
        <f t="shared" si="400"/>
        <v/>
      </c>
      <c r="Z347" s="2" t="str">
        <f t="shared" si="400"/>
        <v/>
      </c>
      <c r="AA347" s="2" t="str">
        <f t="shared" si="400"/>
        <v/>
      </c>
      <c r="AB347" s="2" t="str">
        <f t="shared" si="400"/>
        <v/>
      </c>
      <c r="AC347" s="2" t="str">
        <f t="shared" si="400"/>
        <v/>
      </c>
      <c r="AD347" s="2" t="str">
        <f t="shared" si="400"/>
        <v/>
      </c>
      <c r="AE347" s="2">
        <f t="shared" si="400"/>
        <v>10996.8</v>
      </c>
      <c r="AF347" s="2" t="str">
        <f t="shared" si="400"/>
        <v/>
      </c>
      <c r="AG347" s="2" t="str">
        <f t="shared" si="400"/>
        <v/>
      </c>
      <c r="AH347" s="2" t="str">
        <f t="shared" si="400"/>
        <v/>
      </c>
      <c r="AI347" s="2" t="str">
        <f t="shared" si="400"/>
        <v/>
      </c>
    </row>
    <row r="348" spans="2:35" ht="15" customHeight="1" x14ac:dyDescent="0.3">
      <c r="B348" t="s">
        <v>96</v>
      </c>
      <c r="C348" t="s">
        <v>390</v>
      </c>
      <c r="D348" t="s">
        <v>7</v>
      </c>
      <c r="E348" s="9" t="s">
        <v>476</v>
      </c>
      <c r="F348" t="s">
        <v>50</v>
      </c>
      <c r="G348" s="9"/>
      <c r="H348" s="3">
        <v>2400</v>
      </c>
      <c r="I348" s="8">
        <f>IF(H348="","",INDEX(Systems!F$4:F$985,MATCH($F348,Systems!D$4:D$985,0),1))</f>
        <v>7.9</v>
      </c>
      <c r="J348" s="9">
        <f>IF(H348="","",INDEX(Systems!E$4:E$985,MATCH($F348,Systems!D$4:D$985,0),1))</f>
        <v>15</v>
      </c>
      <c r="K348" s="9" t="s">
        <v>108</v>
      </c>
      <c r="L348" s="9">
        <v>1990</v>
      </c>
      <c r="M348" s="9">
        <v>3</v>
      </c>
      <c r="N348" s="8">
        <f t="shared" si="398"/>
        <v>18960</v>
      </c>
      <c r="O348" s="9">
        <f t="shared" si="399"/>
        <v>2019</v>
      </c>
      <c r="P348" s="2">
        <f t="shared" ref="P348:AI348" si="401">IF($B348="","",IF($O348=P$3,$N348*(1+(O$2*0.03)),IF(P$3=$O348+$J348,$N348*(1+(O$2*0.03)),IF(P$3=$O348+2*$J348,$N348*(1+(O$2*0.03)),IF(P$3=$O348+3*$J348,$N348*(1+(O$2*0.03)),IF(P$3=$O348+4*$J348,$N348*(1+(O$2*0.03)),IF(P$3=$O348+5*$J348,$N348*(1+(O$2*0.03)),"")))))))</f>
        <v>18960</v>
      </c>
      <c r="Q348" s="2" t="str">
        <f t="shared" si="401"/>
        <v/>
      </c>
      <c r="R348" s="2" t="str">
        <f t="shared" si="401"/>
        <v/>
      </c>
      <c r="S348" s="2" t="str">
        <f t="shared" si="401"/>
        <v/>
      </c>
      <c r="T348" s="2" t="str">
        <f t="shared" si="401"/>
        <v/>
      </c>
      <c r="U348" s="2" t="str">
        <f t="shared" si="401"/>
        <v/>
      </c>
      <c r="V348" s="2" t="str">
        <f t="shared" si="401"/>
        <v/>
      </c>
      <c r="W348" s="2" t="str">
        <f t="shared" si="401"/>
        <v/>
      </c>
      <c r="X348" s="2" t="str">
        <f t="shared" si="401"/>
        <v/>
      </c>
      <c r="Y348" s="2" t="str">
        <f t="shared" si="401"/>
        <v/>
      </c>
      <c r="Z348" s="2" t="str">
        <f t="shared" si="401"/>
        <v/>
      </c>
      <c r="AA348" s="2" t="str">
        <f t="shared" si="401"/>
        <v/>
      </c>
      <c r="AB348" s="2" t="str">
        <f t="shared" si="401"/>
        <v/>
      </c>
      <c r="AC348" s="2" t="str">
        <f t="shared" si="401"/>
        <v/>
      </c>
      <c r="AD348" s="2" t="str">
        <f t="shared" si="401"/>
        <v/>
      </c>
      <c r="AE348" s="2">
        <f t="shared" si="401"/>
        <v>27492</v>
      </c>
      <c r="AF348" s="2" t="str">
        <f t="shared" si="401"/>
        <v/>
      </c>
      <c r="AG348" s="2" t="str">
        <f t="shared" si="401"/>
        <v/>
      </c>
      <c r="AH348" s="2" t="str">
        <f t="shared" si="401"/>
        <v/>
      </c>
      <c r="AI348" s="2" t="str">
        <f t="shared" si="401"/>
        <v/>
      </c>
    </row>
    <row r="349" spans="2:35" ht="15" customHeight="1" x14ac:dyDescent="0.3">
      <c r="B349" t="s">
        <v>96</v>
      </c>
      <c r="C349" t="s">
        <v>390</v>
      </c>
      <c r="D349" t="s">
        <v>7</v>
      </c>
      <c r="E349" s="9" t="s">
        <v>477</v>
      </c>
      <c r="F349" t="s">
        <v>50</v>
      </c>
      <c r="G349" s="9"/>
      <c r="H349" s="3">
        <v>960</v>
      </c>
      <c r="I349" s="8">
        <f>IF(H349="","",INDEX(Systems!F$4:F$985,MATCH($F349,Systems!D$4:D$985,0),1))</f>
        <v>7.9</v>
      </c>
      <c r="J349" s="9">
        <f>IF(H349="","",INDEX(Systems!E$4:E$985,MATCH($F349,Systems!D$4:D$985,0),1))</f>
        <v>15</v>
      </c>
      <c r="K349" s="9" t="s">
        <v>108</v>
      </c>
      <c r="L349" s="9">
        <v>1990</v>
      </c>
      <c r="M349" s="9">
        <v>3</v>
      </c>
      <c r="N349" s="8">
        <f t="shared" si="398"/>
        <v>7584</v>
      </c>
      <c r="O349" s="9">
        <f t="shared" si="399"/>
        <v>2019</v>
      </c>
      <c r="P349" s="2">
        <f t="shared" ref="P349:AI349" si="402">IF($B349="","",IF($O349=P$3,$N349*(1+(O$2*0.03)),IF(P$3=$O349+$J349,$N349*(1+(O$2*0.03)),IF(P$3=$O349+2*$J349,$N349*(1+(O$2*0.03)),IF(P$3=$O349+3*$J349,$N349*(1+(O$2*0.03)),IF(P$3=$O349+4*$J349,$N349*(1+(O$2*0.03)),IF(P$3=$O349+5*$J349,$N349*(1+(O$2*0.03)),"")))))))</f>
        <v>7584</v>
      </c>
      <c r="Q349" s="2" t="str">
        <f t="shared" si="402"/>
        <v/>
      </c>
      <c r="R349" s="2" t="str">
        <f t="shared" si="402"/>
        <v/>
      </c>
      <c r="S349" s="2" t="str">
        <f t="shared" si="402"/>
        <v/>
      </c>
      <c r="T349" s="2" t="str">
        <f t="shared" si="402"/>
        <v/>
      </c>
      <c r="U349" s="2" t="str">
        <f t="shared" si="402"/>
        <v/>
      </c>
      <c r="V349" s="2" t="str">
        <f t="shared" si="402"/>
        <v/>
      </c>
      <c r="W349" s="2" t="str">
        <f t="shared" si="402"/>
        <v/>
      </c>
      <c r="X349" s="2" t="str">
        <f t="shared" si="402"/>
        <v/>
      </c>
      <c r="Y349" s="2" t="str">
        <f t="shared" si="402"/>
        <v/>
      </c>
      <c r="Z349" s="2" t="str">
        <f t="shared" si="402"/>
        <v/>
      </c>
      <c r="AA349" s="2" t="str">
        <f t="shared" si="402"/>
        <v/>
      </c>
      <c r="AB349" s="2" t="str">
        <f t="shared" si="402"/>
        <v/>
      </c>
      <c r="AC349" s="2" t="str">
        <f t="shared" si="402"/>
        <v/>
      </c>
      <c r="AD349" s="2" t="str">
        <f t="shared" si="402"/>
        <v/>
      </c>
      <c r="AE349" s="2">
        <f t="shared" si="402"/>
        <v>10996.8</v>
      </c>
      <c r="AF349" s="2" t="str">
        <f t="shared" si="402"/>
        <v/>
      </c>
      <c r="AG349" s="2" t="str">
        <f t="shared" si="402"/>
        <v/>
      </c>
      <c r="AH349" s="2" t="str">
        <f t="shared" si="402"/>
        <v/>
      </c>
      <c r="AI349" s="2" t="str">
        <f t="shared" si="402"/>
        <v/>
      </c>
    </row>
    <row r="350" spans="2:35" ht="15" customHeight="1" x14ac:dyDescent="0.3">
      <c r="B350" t="s">
        <v>96</v>
      </c>
      <c r="C350" t="s">
        <v>390</v>
      </c>
      <c r="D350" t="s">
        <v>7</v>
      </c>
      <c r="E350" s="9" t="s">
        <v>478</v>
      </c>
      <c r="F350" t="s">
        <v>50</v>
      </c>
      <c r="G350" s="9"/>
      <c r="H350" s="3">
        <v>960</v>
      </c>
      <c r="I350" s="8">
        <f>IF(H350="","",INDEX(Systems!F$4:F$985,MATCH($F350,Systems!D$4:D$985,0),1))</f>
        <v>7.9</v>
      </c>
      <c r="J350" s="9">
        <f>IF(H350="","",INDEX(Systems!E$4:E$985,MATCH($F350,Systems!D$4:D$985,0),1))</f>
        <v>15</v>
      </c>
      <c r="K350" s="9" t="s">
        <v>108</v>
      </c>
      <c r="L350" s="9">
        <v>1990</v>
      </c>
      <c r="M350" s="9">
        <v>3</v>
      </c>
      <c r="N350" s="8">
        <f t="shared" si="398"/>
        <v>7584</v>
      </c>
      <c r="O350" s="9">
        <f t="shared" si="399"/>
        <v>2019</v>
      </c>
      <c r="P350" s="2">
        <f t="shared" ref="P350:AI350" si="403">IF($B350="","",IF($O350=P$3,$N350*(1+(O$2*0.03)),IF(P$3=$O350+$J350,$N350*(1+(O$2*0.03)),IF(P$3=$O350+2*$J350,$N350*(1+(O$2*0.03)),IF(P$3=$O350+3*$J350,$N350*(1+(O$2*0.03)),IF(P$3=$O350+4*$J350,$N350*(1+(O$2*0.03)),IF(P$3=$O350+5*$J350,$N350*(1+(O$2*0.03)),"")))))))</f>
        <v>7584</v>
      </c>
      <c r="Q350" s="2" t="str">
        <f t="shared" si="403"/>
        <v/>
      </c>
      <c r="R350" s="2" t="str">
        <f t="shared" si="403"/>
        <v/>
      </c>
      <c r="S350" s="2" t="str">
        <f t="shared" si="403"/>
        <v/>
      </c>
      <c r="T350" s="2" t="str">
        <f t="shared" si="403"/>
        <v/>
      </c>
      <c r="U350" s="2" t="str">
        <f t="shared" si="403"/>
        <v/>
      </c>
      <c r="V350" s="2" t="str">
        <f t="shared" si="403"/>
        <v/>
      </c>
      <c r="W350" s="2" t="str">
        <f t="shared" si="403"/>
        <v/>
      </c>
      <c r="X350" s="2" t="str">
        <f t="shared" si="403"/>
        <v/>
      </c>
      <c r="Y350" s="2" t="str">
        <f t="shared" si="403"/>
        <v/>
      </c>
      <c r="Z350" s="2" t="str">
        <f t="shared" si="403"/>
        <v/>
      </c>
      <c r="AA350" s="2" t="str">
        <f t="shared" si="403"/>
        <v/>
      </c>
      <c r="AB350" s="2" t="str">
        <f t="shared" si="403"/>
        <v/>
      </c>
      <c r="AC350" s="2" t="str">
        <f t="shared" si="403"/>
        <v/>
      </c>
      <c r="AD350" s="2" t="str">
        <f t="shared" si="403"/>
        <v/>
      </c>
      <c r="AE350" s="2">
        <f t="shared" si="403"/>
        <v>10996.8</v>
      </c>
      <c r="AF350" s="2" t="str">
        <f t="shared" si="403"/>
        <v/>
      </c>
      <c r="AG350" s="2" t="str">
        <f t="shared" si="403"/>
        <v/>
      </c>
      <c r="AH350" s="2" t="str">
        <f t="shared" si="403"/>
        <v/>
      </c>
      <c r="AI350" s="2" t="str">
        <f t="shared" si="403"/>
        <v/>
      </c>
    </row>
    <row r="351" spans="2:35" ht="15" customHeight="1" x14ac:dyDescent="0.3">
      <c r="B351" t="s">
        <v>96</v>
      </c>
      <c r="C351" t="s">
        <v>390</v>
      </c>
      <c r="D351" t="s">
        <v>7</v>
      </c>
      <c r="E351" s="9" t="s">
        <v>479</v>
      </c>
      <c r="F351" t="s">
        <v>50</v>
      </c>
      <c r="G351" s="9"/>
      <c r="H351" s="3">
        <v>960</v>
      </c>
      <c r="I351" s="8">
        <f>IF(H351="","",INDEX(Systems!F$4:F$985,MATCH($F351,Systems!D$4:D$985,0),1))</f>
        <v>7.9</v>
      </c>
      <c r="J351" s="9">
        <f>IF(H351="","",INDEX(Systems!E$4:E$985,MATCH($F351,Systems!D$4:D$985,0),1))</f>
        <v>15</v>
      </c>
      <c r="K351" s="9" t="s">
        <v>108</v>
      </c>
      <c r="L351" s="9">
        <v>1990</v>
      </c>
      <c r="M351" s="9">
        <v>3</v>
      </c>
      <c r="N351" s="8">
        <f t="shared" si="398"/>
        <v>7584</v>
      </c>
      <c r="O351" s="9">
        <f t="shared" si="399"/>
        <v>2019</v>
      </c>
      <c r="P351" s="2">
        <f t="shared" ref="P351:AI351" si="404">IF($B351="","",IF($O351=P$3,$N351*(1+(O$2*0.03)),IF(P$3=$O351+$J351,$N351*(1+(O$2*0.03)),IF(P$3=$O351+2*$J351,$N351*(1+(O$2*0.03)),IF(P$3=$O351+3*$J351,$N351*(1+(O$2*0.03)),IF(P$3=$O351+4*$J351,$N351*(1+(O$2*0.03)),IF(P$3=$O351+5*$J351,$N351*(1+(O$2*0.03)),"")))))))</f>
        <v>7584</v>
      </c>
      <c r="Q351" s="2" t="str">
        <f t="shared" si="404"/>
        <v/>
      </c>
      <c r="R351" s="2" t="str">
        <f t="shared" si="404"/>
        <v/>
      </c>
      <c r="S351" s="2" t="str">
        <f t="shared" si="404"/>
        <v/>
      </c>
      <c r="T351" s="2" t="str">
        <f t="shared" si="404"/>
        <v/>
      </c>
      <c r="U351" s="2" t="str">
        <f t="shared" si="404"/>
        <v/>
      </c>
      <c r="V351" s="2" t="str">
        <f t="shared" si="404"/>
        <v/>
      </c>
      <c r="W351" s="2" t="str">
        <f t="shared" si="404"/>
        <v/>
      </c>
      <c r="X351" s="2" t="str">
        <f t="shared" si="404"/>
        <v/>
      </c>
      <c r="Y351" s="2" t="str">
        <f t="shared" si="404"/>
        <v/>
      </c>
      <c r="Z351" s="2" t="str">
        <f t="shared" si="404"/>
        <v/>
      </c>
      <c r="AA351" s="2" t="str">
        <f t="shared" si="404"/>
        <v/>
      </c>
      <c r="AB351" s="2" t="str">
        <f t="shared" si="404"/>
        <v/>
      </c>
      <c r="AC351" s="2" t="str">
        <f t="shared" si="404"/>
        <v/>
      </c>
      <c r="AD351" s="2" t="str">
        <f t="shared" si="404"/>
        <v/>
      </c>
      <c r="AE351" s="2">
        <f t="shared" si="404"/>
        <v>10996.8</v>
      </c>
      <c r="AF351" s="2" t="str">
        <f t="shared" si="404"/>
        <v/>
      </c>
      <c r="AG351" s="2" t="str">
        <f t="shared" si="404"/>
        <v/>
      </c>
      <c r="AH351" s="2" t="str">
        <f t="shared" si="404"/>
        <v/>
      </c>
      <c r="AI351" s="2" t="str">
        <f t="shared" si="404"/>
        <v/>
      </c>
    </row>
    <row r="352" spans="2:35" ht="15" customHeight="1" x14ac:dyDescent="0.3">
      <c r="B352" t="s">
        <v>96</v>
      </c>
      <c r="C352" t="s">
        <v>390</v>
      </c>
      <c r="D352" t="s">
        <v>7</v>
      </c>
      <c r="E352" s="9" t="s">
        <v>480</v>
      </c>
      <c r="F352" t="s">
        <v>50</v>
      </c>
      <c r="G352" s="9"/>
      <c r="H352" s="3">
        <v>960</v>
      </c>
      <c r="I352" s="8">
        <f>IF(H352="","",INDEX(Systems!F$4:F$985,MATCH($F352,Systems!D$4:D$985,0),1))</f>
        <v>7.9</v>
      </c>
      <c r="J352" s="9">
        <f>IF(H352="","",INDEX(Systems!E$4:E$985,MATCH($F352,Systems!D$4:D$985,0),1))</f>
        <v>15</v>
      </c>
      <c r="K352" s="9" t="s">
        <v>108</v>
      </c>
      <c r="L352" s="9">
        <v>1990</v>
      </c>
      <c r="M352" s="9">
        <v>3</v>
      </c>
      <c r="N352" s="8">
        <f t="shared" si="398"/>
        <v>7584</v>
      </c>
      <c r="O352" s="9">
        <f t="shared" si="399"/>
        <v>2019</v>
      </c>
      <c r="P352" s="2">
        <f t="shared" ref="P352:AI352" si="405">IF($B352="","",IF($O352=P$3,$N352*(1+(O$2*0.03)),IF(P$3=$O352+$J352,$N352*(1+(O$2*0.03)),IF(P$3=$O352+2*$J352,$N352*(1+(O$2*0.03)),IF(P$3=$O352+3*$J352,$N352*(1+(O$2*0.03)),IF(P$3=$O352+4*$J352,$N352*(1+(O$2*0.03)),IF(P$3=$O352+5*$J352,$N352*(1+(O$2*0.03)),"")))))))</f>
        <v>7584</v>
      </c>
      <c r="Q352" s="2" t="str">
        <f t="shared" si="405"/>
        <v/>
      </c>
      <c r="R352" s="2" t="str">
        <f t="shared" si="405"/>
        <v/>
      </c>
      <c r="S352" s="2" t="str">
        <f t="shared" si="405"/>
        <v/>
      </c>
      <c r="T352" s="2" t="str">
        <f t="shared" si="405"/>
        <v/>
      </c>
      <c r="U352" s="2" t="str">
        <f t="shared" si="405"/>
        <v/>
      </c>
      <c r="V352" s="2" t="str">
        <f t="shared" si="405"/>
        <v/>
      </c>
      <c r="W352" s="2" t="str">
        <f t="shared" si="405"/>
        <v/>
      </c>
      <c r="X352" s="2" t="str">
        <f t="shared" si="405"/>
        <v/>
      </c>
      <c r="Y352" s="2" t="str">
        <f t="shared" si="405"/>
        <v/>
      </c>
      <c r="Z352" s="2" t="str">
        <f t="shared" si="405"/>
        <v/>
      </c>
      <c r="AA352" s="2" t="str">
        <f t="shared" si="405"/>
        <v/>
      </c>
      <c r="AB352" s="2" t="str">
        <f t="shared" si="405"/>
        <v/>
      </c>
      <c r="AC352" s="2" t="str">
        <f t="shared" si="405"/>
        <v/>
      </c>
      <c r="AD352" s="2" t="str">
        <f t="shared" si="405"/>
        <v/>
      </c>
      <c r="AE352" s="2">
        <f t="shared" si="405"/>
        <v>10996.8</v>
      </c>
      <c r="AF352" s="2" t="str">
        <f t="shared" si="405"/>
        <v/>
      </c>
      <c r="AG352" s="2" t="str">
        <f t="shared" si="405"/>
        <v/>
      </c>
      <c r="AH352" s="2" t="str">
        <f t="shared" si="405"/>
        <v/>
      </c>
      <c r="AI352" s="2" t="str">
        <f t="shared" si="405"/>
        <v/>
      </c>
    </row>
    <row r="353" spans="2:35" ht="15" customHeight="1" x14ac:dyDescent="0.3">
      <c r="B353" t="s">
        <v>96</v>
      </c>
      <c r="C353" t="s">
        <v>390</v>
      </c>
      <c r="D353" t="s">
        <v>7</v>
      </c>
      <c r="E353" s="9" t="s">
        <v>481</v>
      </c>
      <c r="F353" t="s">
        <v>50</v>
      </c>
      <c r="G353" s="9"/>
      <c r="H353" s="3">
        <v>960</v>
      </c>
      <c r="I353" s="8">
        <f>IF(H353="","",INDEX(Systems!F$4:F$985,MATCH($F353,Systems!D$4:D$985,0),1))</f>
        <v>7.9</v>
      </c>
      <c r="J353" s="9">
        <f>IF(H353="","",INDEX(Systems!E$4:E$985,MATCH($F353,Systems!D$4:D$985,0),1))</f>
        <v>15</v>
      </c>
      <c r="K353" s="9" t="s">
        <v>108</v>
      </c>
      <c r="L353" s="9">
        <v>1990</v>
      </c>
      <c r="M353" s="9">
        <v>3</v>
      </c>
      <c r="N353" s="8">
        <f t="shared" si="398"/>
        <v>7584</v>
      </c>
      <c r="O353" s="9">
        <f t="shared" si="399"/>
        <v>2019</v>
      </c>
      <c r="P353" s="2">
        <f t="shared" ref="P353:AI353" si="406">IF($B353="","",IF($O353=P$3,$N353*(1+(O$2*0.03)),IF(P$3=$O353+$J353,$N353*(1+(O$2*0.03)),IF(P$3=$O353+2*$J353,$N353*(1+(O$2*0.03)),IF(P$3=$O353+3*$J353,$N353*(1+(O$2*0.03)),IF(P$3=$O353+4*$J353,$N353*(1+(O$2*0.03)),IF(P$3=$O353+5*$J353,$N353*(1+(O$2*0.03)),"")))))))</f>
        <v>7584</v>
      </c>
      <c r="Q353" s="2" t="str">
        <f t="shared" si="406"/>
        <v/>
      </c>
      <c r="R353" s="2" t="str">
        <f t="shared" si="406"/>
        <v/>
      </c>
      <c r="S353" s="2" t="str">
        <f t="shared" si="406"/>
        <v/>
      </c>
      <c r="T353" s="2" t="str">
        <f t="shared" si="406"/>
        <v/>
      </c>
      <c r="U353" s="2" t="str">
        <f t="shared" si="406"/>
        <v/>
      </c>
      <c r="V353" s="2" t="str">
        <f t="shared" si="406"/>
        <v/>
      </c>
      <c r="W353" s="2" t="str">
        <f t="shared" si="406"/>
        <v/>
      </c>
      <c r="X353" s="2" t="str">
        <f t="shared" si="406"/>
        <v/>
      </c>
      <c r="Y353" s="2" t="str">
        <f t="shared" si="406"/>
        <v/>
      </c>
      <c r="Z353" s="2" t="str">
        <f t="shared" si="406"/>
        <v/>
      </c>
      <c r="AA353" s="2" t="str">
        <f t="shared" si="406"/>
        <v/>
      </c>
      <c r="AB353" s="2" t="str">
        <f t="shared" si="406"/>
        <v/>
      </c>
      <c r="AC353" s="2" t="str">
        <f t="shared" si="406"/>
        <v/>
      </c>
      <c r="AD353" s="2" t="str">
        <f t="shared" si="406"/>
        <v/>
      </c>
      <c r="AE353" s="2">
        <f t="shared" si="406"/>
        <v>10996.8</v>
      </c>
      <c r="AF353" s="2" t="str">
        <f t="shared" si="406"/>
        <v/>
      </c>
      <c r="AG353" s="2" t="str">
        <f t="shared" si="406"/>
        <v/>
      </c>
      <c r="AH353" s="2" t="str">
        <f t="shared" si="406"/>
        <v/>
      </c>
      <c r="AI353" s="2" t="str">
        <f t="shared" si="406"/>
        <v/>
      </c>
    </row>
    <row r="354" spans="2:35" ht="15" customHeight="1" x14ac:dyDescent="0.3">
      <c r="B354" t="s">
        <v>96</v>
      </c>
      <c r="C354" t="s">
        <v>390</v>
      </c>
      <c r="D354" t="s">
        <v>7</v>
      </c>
      <c r="E354" s="9" t="s">
        <v>482</v>
      </c>
      <c r="F354" t="s">
        <v>50</v>
      </c>
      <c r="G354" s="9"/>
      <c r="H354" s="3">
        <v>960</v>
      </c>
      <c r="I354" s="8">
        <f>IF(H354="","",INDEX(Systems!F$4:F$985,MATCH($F354,Systems!D$4:D$985,0),1))</f>
        <v>7.9</v>
      </c>
      <c r="J354" s="9">
        <f>IF(H354="","",INDEX(Systems!E$4:E$985,MATCH($F354,Systems!D$4:D$985,0),1))</f>
        <v>15</v>
      </c>
      <c r="K354" s="9" t="s">
        <v>108</v>
      </c>
      <c r="L354" s="9">
        <v>1990</v>
      </c>
      <c r="M354" s="9">
        <v>3</v>
      </c>
      <c r="N354" s="8">
        <f t="shared" si="398"/>
        <v>7584</v>
      </c>
      <c r="O354" s="9">
        <f t="shared" si="399"/>
        <v>2019</v>
      </c>
      <c r="P354" s="2">
        <f t="shared" ref="P354:AI354" si="407">IF($B354="","",IF($O354=P$3,$N354*(1+(O$2*0.03)),IF(P$3=$O354+$J354,$N354*(1+(O$2*0.03)),IF(P$3=$O354+2*$J354,$N354*(1+(O$2*0.03)),IF(P$3=$O354+3*$J354,$N354*(1+(O$2*0.03)),IF(P$3=$O354+4*$J354,$N354*(1+(O$2*0.03)),IF(P$3=$O354+5*$J354,$N354*(1+(O$2*0.03)),"")))))))</f>
        <v>7584</v>
      </c>
      <c r="Q354" s="2" t="str">
        <f t="shared" si="407"/>
        <v/>
      </c>
      <c r="R354" s="2" t="str">
        <f t="shared" si="407"/>
        <v/>
      </c>
      <c r="S354" s="2" t="str">
        <f t="shared" si="407"/>
        <v/>
      </c>
      <c r="T354" s="2" t="str">
        <f t="shared" si="407"/>
        <v/>
      </c>
      <c r="U354" s="2" t="str">
        <f t="shared" si="407"/>
        <v/>
      </c>
      <c r="V354" s="2" t="str">
        <f t="shared" si="407"/>
        <v/>
      </c>
      <c r="W354" s="2" t="str">
        <f t="shared" si="407"/>
        <v/>
      </c>
      <c r="X354" s="2" t="str">
        <f t="shared" si="407"/>
        <v/>
      </c>
      <c r="Y354" s="2" t="str">
        <f t="shared" si="407"/>
        <v/>
      </c>
      <c r="Z354" s="2" t="str">
        <f t="shared" si="407"/>
        <v/>
      </c>
      <c r="AA354" s="2" t="str">
        <f t="shared" si="407"/>
        <v/>
      </c>
      <c r="AB354" s="2" t="str">
        <f t="shared" si="407"/>
        <v/>
      </c>
      <c r="AC354" s="2" t="str">
        <f t="shared" si="407"/>
        <v/>
      </c>
      <c r="AD354" s="2" t="str">
        <f t="shared" si="407"/>
        <v/>
      </c>
      <c r="AE354" s="2">
        <f t="shared" si="407"/>
        <v>10996.8</v>
      </c>
      <c r="AF354" s="2" t="str">
        <f t="shared" si="407"/>
        <v/>
      </c>
      <c r="AG354" s="2" t="str">
        <f t="shared" si="407"/>
        <v/>
      </c>
      <c r="AH354" s="2" t="str">
        <f t="shared" si="407"/>
        <v/>
      </c>
      <c r="AI354" s="2" t="str">
        <f t="shared" si="407"/>
        <v/>
      </c>
    </row>
    <row r="355" spans="2:35" ht="15" customHeight="1" x14ac:dyDescent="0.3">
      <c r="B355" t="s">
        <v>96</v>
      </c>
      <c r="C355" t="s">
        <v>390</v>
      </c>
      <c r="D355" t="s">
        <v>7</v>
      </c>
      <c r="E355" s="9" t="s">
        <v>475</v>
      </c>
      <c r="F355" t="s">
        <v>53</v>
      </c>
      <c r="G355" s="9"/>
      <c r="H355" s="3">
        <v>960</v>
      </c>
      <c r="I355" s="8">
        <f>IF(H355="","",INDEX(Systems!F$4:F$985,MATCH($F355,Systems!D$4:D$985,0),1))</f>
        <v>1.6</v>
      </c>
      <c r="J355" s="9">
        <f>IF(H355="","",INDEX(Systems!E$4:E$985,MATCH($F355,Systems!D$4:D$985,0),1))</f>
        <v>10</v>
      </c>
      <c r="K355" s="9" t="s">
        <v>108</v>
      </c>
      <c r="L355" s="9">
        <v>1980</v>
      </c>
      <c r="M355" s="9">
        <v>1</v>
      </c>
      <c r="N355" s="8">
        <f t="shared" si="398"/>
        <v>1536</v>
      </c>
      <c r="O355" s="9">
        <f t="shared" si="399"/>
        <v>2019</v>
      </c>
      <c r="P355" s="2">
        <f t="shared" ref="P355:AI355" si="408">IF($B355="","",IF($O355=P$3,$N355*(1+(O$2*0.03)),IF(P$3=$O355+$J355,$N355*(1+(O$2*0.03)),IF(P$3=$O355+2*$J355,$N355*(1+(O$2*0.03)),IF(P$3=$O355+3*$J355,$N355*(1+(O$2*0.03)),IF(P$3=$O355+4*$J355,$N355*(1+(O$2*0.03)),IF(P$3=$O355+5*$J355,$N355*(1+(O$2*0.03)),"")))))))</f>
        <v>1536</v>
      </c>
      <c r="Q355" s="2" t="str">
        <f t="shared" si="408"/>
        <v/>
      </c>
      <c r="R355" s="2" t="str">
        <f t="shared" si="408"/>
        <v/>
      </c>
      <c r="S355" s="2" t="str">
        <f t="shared" si="408"/>
        <v/>
      </c>
      <c r="T355" s="2" t="str">
        <f t="shared" si="408"/>
        <v/>
      </c>
      <c r="U355" s="2" t="str">
        <f t="shared" si="408"/>
        <v/>
      </c>
      <c r="V355" s="2" t="str">
        <f t="shared" si="408"/>
        <v/>
      </c>
      <c r="W355" s="2" t="str">
        <f t="shared" si="408"/>
        <v/>
      </c>
      <c r="X355" s="2" t="str">
        <f t="shared" si="408"/>
        <v/>
      </c>
      <c r="Y355" s="2" t="str">
        <f t="shared" si="408"/>
        <v/>
      </c>
      <c r="Z355" s="2">
        <f t="shared" si="408"/>
        <v>1996.8000000000002</v>
      </c>
      <c r="AA355" s="2" t="str">
        <f t="shared" si="408"/>
        <v/>
      </c>
      <c r="AB355" s="2" t="str">
        <f t="shared" si="408"/>
        <v/>
      </c>
      <c r="AC355" s="2" t="str">
        <f t="shared" si="408"/>
        <v/>
      </c>
      <c r="AD355" s="2" t="str">
        <f t="shared" si="408"/>
        <v/>
      </c>
      <c r="AE355" s="2" t="str">
        <f t="shared" si="408"/>
        <v/>
      </c>
      <c r="AF355" s="2" t="str">
        <f t="shared" si="408"/>
        <v/>
      </c>
      <c r="AG355" s="2" t="str">
        <f t="shared" si="408"/>
        <v/>
      </c>
      <c r="AH355" s="2" t="str">
        <f t="shared" si="408"/>
        <v/>
      </c>
      <c r="AI355" s="2" t="str">
        <f t="shared" si="408"/>
        <v/>
      </c>
    </row>
    <row r="356" spans="2:35" ht="15" customHeight="1" x14ac:dyDescent="0.3">
      <c r="B356" t="s">
        <v>96</v>
      </c>
      <c r="C356" t="s">
        <v>390</v>
      </c>
      <c r="D356" t="s">
        <v>7</v>
      </c>
      <c r="E356" s="9" t="s">
        <v>476</v>
      </c>
      <c r="F356" t="s">
        <v>53</v>
      </c>
      <c r="G356" s="9"/>
      <c r="H356" s="3">
        <v>2400</v>
      </c>
      <c r="I356" s="8">
        <f>IF(H356="","",INDEX(Systems!F$4:F$985,MATCH($F356,Systems!D$4:D$985,0),1))</f>
        <v>1.6</v>
      </c>
      <c r="J356" s="9">
        <f>IF(H356="","",INDEX(Systems!E$4:E$985,MATCH($F356,Systems!D$4:D$985,0),1))</f>
        <v>10</v>
      </c>
      <c r="K356" s="9" t="s">
        <v>108</v>
      </c>
      <c r="L356" s="9">
        <v>1980</v>
      </c>
      <c r="M356" s="9">
        <v>3</v>
      </c>
      <c r="N356" s="8">
        <f t="shared" si="398"/>
        <v>3840</v>
      </c>
      <c r="O356" s="9">
        <f t="shared" si="399"/>
        <v>2019</v>
      </c>
      <c r="P356" s="2">
        <f t="shared" ref="P356:AI356" si="409">IF($B356="","",IF($O356=P$3,$N356*(1+(O$2*0.03)),IF(P$3=$O356+$J356,$N356*(1+(O$2*0.03)),IF(P$3=$O356+2*$J356,$N356*(1+(O$2*0.03)),IF(P$3=$O356+3*$J356,$N356*(1+(O$2*0.03)),IF(P$3=$O356+4*$J356,$N356*(1+(O$2*0.03)),IF(P$3=$O356+5*$J356,$N356*(1+(O$2*0.03)),"")))))))</f>
        <v>3840</v>
      </c>
      <c r="Q356" s="2" t="str">
        <f t="shared" si="409"/>
        <v/>
      </c>
      <c r="R356" s="2" t="str">
        <f t="shared" si="409"/>
        <v/>
      </c>
      <c r="S356" s="2" t="str">
        <f t="shared" si="409"/>
        <v/>
      </c>
      <c r="T356" s="2" t="str">
        <f t="shared" si="409"/>
        <v/>
      </c>
      <c r="U356" s="2" t="str">
        <f t="shared" si="409"/>
        <v/>
      </c>
      <c r="V356" s="2" t="str">
        <f t="shared" si="409"/>
        <v/>
      </c>
      <c r="W356" s="2" t="str">
        <f t="shared" si="409"/>
        <v/>
      </c>
      <c r="X356" s="2" t="str">
        <f t="shared" si="409"/>
        <v/>
      </c>
      <c r="Y356" s="2" t="str">
        <f t="shared" si="409"/>
        <v/>
      </c>
      <c r="Z356" s="2">
        <f t="shared" si="409"/>
        <v>4992</v>
      </c>
      <c r="AA356" s="2" t="str">
        <f t="shared" si="409"/>
        <v/>
      </c>
      <c r="AB356" s="2" t="str">
        <f t="shared" si="409"/>
        <v/>
      </c>
      <c r="AC356" s="2" t="str">
        <f t="shared" si="409"/>
        <v/>
      </c>
      <c r="AD356" s="2" t="str">
        <f t="shared" si="409"/>
        <v/>
      </c>
      <c r="AE356" s="2" t="str">
        <f t="shared" si="409"/>
        <v/>
      </c>
      <c r="AF356" s="2" t="str">
        <f t="shared" si="409"/>
        <v/>
      </c>
      <c r="AG356" s="2" t="str">
        <f t="shared" si="409"/>
        <v/>
      </c>
      <c r="AH356" s="2" t="str">
        <f t="shared" si="409"/>
        <v/>
      </c>
      <c r="AI356" s="2" t="str">
        <f t="shared" si="409"/>
        <v/>
      </c>
    </row>
    <row r="357" spans="2:35" ht="15" customHeight="1" x14ac:dyDescent="0.3">
      <c r="B357" t="s">
        <v>96</v>
      </c>
      <c r="C357" t="s">
        <v>390</v>
      </c>
      <c r="D357" t="s">
        <v>7</v>
      </c>
      <c r="E357" s="9" t="s">
        <v>477</v>
      </c>
      <c r="F357" t="s">
        <v>53</v>
      </c>
      <c r="G357" s="9"/>
      <c r="H357" s="3">
        <v>960</v>
      </c>
      <c r="I357" s="8">
        <f>IF(H357="","",INDEX(Systems!F$4:F$985,MATCH($F357,Systems!D$4:D$985,0),1))</f>
        <v>1.6</v>
      </c>
      <c r="J357" s="9">
        <f>IF(H357="","",INDEX(Systems!E$4:E$985,MATCH($F357,Systems!D$4:D$985,0),1))</f>
        <v>10</v>
      </c>
      <c r="K357" s="9" t="s">
        <v>108</v>
      </c>
      <c r="L357" s="9">
        <v>1988</v>
      </c>
      <c r="M357" s="9">
        <v>3</v>
      </c>
      <c r="N357" s="8">
        <f t="shared" si="398"/>
        <v>1536</v>
      </c>
      <c r="O357" s="9">
        <f t="shared" si="399"/>
        <v>2019</v>
      </c>
      <c r="P357" s="2">
        <f t="shared" ref="P357:AI357" si="410">IF($B357="","",IF($O357=P$3,$N357*(1+(O$2*0.03)),IF(P$3=$O357+$J357,$N357*(1+(O$2*0.03)),IF(P$3=$O357+2*$J357,$N357*(1+(O$2*0.03)),IF(P$3=$O357+3*$J357,$N357*(1+(O$2*0.03)),IF(P$3=$O357+4*$J357,$N357*(1+(O$2*0.03)),IF(P$3=$O357+5*$J357,$N357*(1+(O$2*0.03)),"")))))))</f>
        <v>1536</v>
      </c>
      <c r="Q357" s="2" t="str">
        <f t="shared" si="410"/>
        <v/>
      </c>
      <c r="R357" s="2" t="str">
        <f t="shared" si="410"/>
        <v/>
      </c>
      <c r="S357" s="2" t="str">
        <f t="shared" si="410"/>
        <v/>
      </c>
      <c r="T357" s="2" t="str">
        <f t="shared" si="410"/>
        <v/>
      </c>
      <c r="U357" s="2" t="str">
        <f t="shared" si="410"/>
        <v/>
      </c>
      <c r="V357" s="2" t="str">
        <f t="shared" si="410"/>
        <v/>
      </c>
      <c r="W357" s="2" t="str">
        <f t="shared" si="410"/>
        <v/>
      </c>
      <c r="X357" s="2" t="str">
        <f t="shared" si="410"/>
        <v/>
      </c>
      <c r="Y357" s="2" t="str">
        <f t="shared" si="410"/>
        <v/>
      </c>
      <c r="Z357" s="2">
        <f t="shared" si="410"/>
        <v>1996.8000000000002</v>
      </c>
      <c r="AA357" s="2" t="str">
        <f t="shared" si="410"/>
        <v/>
      </c>
      <c r="AB357" s="2" t="str">
        <f t="shared" si="410"/>
        <v/>
      </c>
      <c r="AC357" s="2" t="str">
        <f t="shared" si="410"/>
        <v/>
      </c>
      <c r="AD357" s="2" t="str">
        <f t="shared" si="410"/>
        <v/>
      </c>
      <c r="AE357" s="2" t="str">
        <f t="shared" si="410"/>
        <v/>
      </c>
      <c r="AF357" s="2" t="str">
        <f t="shared" si="410"/>
        <v/>
      </c>
      <c r="AG357" s="2" t="str">
        <f t="shared" si="410"/>
        <v/>
      </c>
      <c r="AH357" s="2" t="str">
        <f t="shared" si="410"/>
        <v/>
      </c>
      <c r="AI357" s="2" t="str">
        <f t="shared" si="410"/>
        <v/>
      </c>
    </row>
    <row r="358" spans="2:35" ht="15" customHeight="1" x14ac:dyDescent="0.3">
      <c r="B358" t="s">
        <v>96</v>
      </c>
      <c r="C358" t="s">
        <v>390</v>
      </c>
      <c r="D358" t="s">
        <v>7</v>
      </c>
      <c r="E358" s="9" t="s">
        <v>478</v>
      </c>
      <c r="F358" t="s">
        <v>53</v>
      </c>
      <c r="G358" s="9"/>
      <c r="H358" s="3">
        <v>960</v>
      </c>
      <c r="I358" s="8">
        <f>IF(H358="","",INDEX(Systems!F$4:F$985,MATCH($F358,Systems!D$4:D$985,0),1))</f>
        <v>1.6</v>
      </c>
      <c r="J358" s="9">
        <f>IF(H358="","",INDEX(Systems!E$4:E$985,MATCH($F358,Systems!D$4:D$985,0),1))</f>
        <v>10</v>
      </c>
      <c r="K358" s="9" t="s">
        <v>108</v>
      </c>
      <c r="L358" s="9">
        <v>1988</v>
      </c>
      <c r="M358" s="9">
        <v>3</v>
      </c>
      <c r="N358" s="8">
        <f t="shared" si="398"/>
        <v>1536</v>
      </c>
      <c r="O358" s="9">
        <f t="shared" si="399"/>
        <v>2019</v>
      </c>
      <c r="P358" s="2">
        <f t="shared" ref="P358:AI358" si="411">IF($B358="","",IF($O358=P$3,$N358*(1+(O$2*0.03)),IF(P$3=$O358+$J358,$N358*(1+(O$2*0.03)),IF(P$3=$O358+2*$J358,$N358*(1+(O$2*0.03)),IF(P$3=$O358+3*$J358,$N358*(1+(O$2*0.03)),IF(P$3=$O358+4*$J358,$N358*(1+(O$2*0.03)),IF(P$3=$O358+5*$J358,$N358*(1+(O$2*0.03)),"")))))))</f>
        <v>1536</v>
      </c>
      <c r="Q358" s="2" t="str">
        <f t="shared" si="411"/>
        <v/>
      </c>
      <c r="R358" s="2" t="str">
        <f t="shared" si="411"/>
        <v/>
      </c>
      <c r="S358" s="2" t="str">
        <f t="shared" si="411"/>
        <v/>
      </c>
      <c r="T358" s="2" t="str">
        <f t="shared" si="411"/>
        <v/>
      </c>
      <c r="U358" s="2" t="str">
        <f t="shared" si="411"/>
        <v/>
      </c>
      <c r="V358" s="2" t="str">
        <f t="shared" si="411"/>
        <v/>
      </c>
      <c r="W358" s="2" t="str">
        <f t="shared" si="411"/>
        <v/>
      </c>
      <c r="X358" s="2" t="str">
        <f t="shared" si="411"/>
        <v/>
      </c>
      <c r="Y358" s="2" t="str">
        <f t="shared" si="411"/>
        <v/>
      </c>
      <c r="Z358" s="2">
        <f t="shared" si="411"/>
        <v>1996.8000000000002</v>
      </c>
      <c r="AA358" s="2" t="str">
        <f t="shared" si="411"/>
        <v/>
      </c>
      <c r="AB358" s="2" t="str">
        <f t="shared" si="411"/>
        <v/>
      </c>
      <c r="AC358" s="2" t="str">
        <f t="shared" si="411"/>
        <v/>
      </c>
      <c r="AD358" s="2" t="str">
        <f t="shared" si="411"/>
        <v/>
      </c>
      <c r="AE358" s="2" t="str">
        <f t="shared" si="411"/>
        <v/>
      </c>
      <c r="AF358" s="2" t="str">
        <f t="shared" si="411"/>
        <v/>
      </c>
      <c r="AG358" s="2" t="str">
        <f t="shared" si="411"/>
        <v/>
      </c>
      <c r="AH358" s="2" t="str">
        <f t="shared" si="411"/>
        <v/>
      </c>
      <c r="AI358" s="2" t="str">
        <f t="shared" si="411"/>
        <v/>
      </c>
    </row>
    <row r="359" spans="2:35" ht="15" customHeight="1" x14ac:dyDescent="0.3">
      <c r="B359" t="s">
        <v>96</v>
      </c>
      <c r="C359" t="s">
        <v>390</v>
      </c>
      <c r="D359" t="s">
        <v>7</v>
      </c>
      <c r="E359" s="9" t="s">
        <v>479</v>
      </c>
      <c r="F359" t="s">
        <v>53</v>
      </c>
      <c r="G359" s="9"/>
      <c r="H359" s="3">
        <v>960</v>
      </c>
      <c r="I359" s="8">
        <f>IF(H359="","",INDEX(Systems!F$4:F$985,MATCH($F359,Systems!D$4:D$985,0),1))</f>
        <v>1.6</v>
      </c>
      <c r="J359" s="9">
        <f>IF(H359="","",INDEX(Systems!E$4:E$985,MATCH($F359,Systems!D$4:D$985,0),1))</f>
        <v>10</v>
      </c>
      <c r="K359" s="9" t="s">
        <v>108</v>
      </c>
      <c r="L359" s="9">
        <v>1994</v>
      </c>
      <c r="M359" s="9">
        <v>3</v>
      </c>
      <c r="N359" s="8">
        <f t="shared" si="398"/>
        <v>1536</v>
      </c>
      <c r="O359" s="9">
        <f t="shared" si="399"/>
        <v>2019</v>
      </c>
      <c r="P359" s="2">
        <f t="shared" ref="P359:AI359" si="412">IF($B359="","",IF($O359=P$3,$N359*(1+(O$2*0.03)),IF(P$3=$O359+$J359,$N359*(1+(O$2*0.03)),IF(P$3=$O359+2*$J359,$N359*(1+(O$2*0.03)),IF(P$3=$O359+3*$J359,$N359*(1+(O$2*0.03)),IF(P$3=$O359+4*$J359,$N359*(1+(O$2*0.03)),IF(P$3=$O359+5*$J359,$N359*(1+(O$2*0.03)),"")))))))</f>
        <v>1536</v>
      </c>
      <c r="Q359" s="2" t="str">
        <f t="shared" si="412"/>
        <v/>
      </c>
      <c r="R359" s="2" t="str">
        <f t="shared" si="412"/>
        <v/>
      </c>
      <c r="S359" s="2" t="str">
        <f t="shared" si="412"/>
        <v/>
      </c>
      <c r="T359" s="2" t="str">
        <f t="shared" si="412"/>
        <v/>
      </c>
      <c r="U359" s="2" t="str">
        <f t="shared" si="412"/>
        <v/>
      </c>
      <c r="V359" s="2" t="str">
        <f t="shared" si="412"/>
        <v/>
      </c>
      <c r="W359" s="2" t="str">
        <f t="shared" si="412"/>
        <v/>
      </c>
      <c r="X359" s="2" t="str">
        <f t="shared" si="412"/>
        <v/>
      </c>
      <c r="Y359" s="2" t="str">
        <f t="shared" si="412"/>
        <v/>
      </c>
      <c r="Z359" s="2">
        <f t="shared" si="412"/>
        <v>1996.8000000000002</v>
      </c>
      <c r="AA359" s="2" t="str">
        <f t="shared" si="412"/>
        <v/>
      </c>
      <c r="AB359" s="2" t="str">
        <f t="shared" si="412"/>
        <v/>
      </c>
      <c r="AC359" s="2" t="str">
        <f t="shared" si="412"/>
        <v/>
      </c>
      <c r="AD359" s="2" t="str">
        <f t="shared" si="412"/>
        <v/>
      </c>
      <c r="AE359" s="2" t="str">
        <f t="shared" si="412"/>
        <v/>
      </c>
      <c r="AF359" s="2" t="str">
        <f t="shared" si="412"/>
        <v/>
      </c>
      <c r="AG359" s="2" t="str">
        <f t="shared" si="412"/>
        <v/>
      </c>
      <c r="AH359" s="2" t="str">
        <f t="shared" si="412"/>
        <v/>
      </c>
      <c r="AI359" s="2" t="str">
        <f t="shared" si="412"/>
        <v/>
      </c>
    </row>
    <row r="360" spans="2:35" ht="15" customHeight="1" x14ac:dyDescent="0.3">
      <c r="B360" t="s">
        <v>96</v>
      </c>
      <c r="C360" t="s">
        <v>390</v>
      </c>
      <c r="D360" t="s">
        <v>7</v>
      </c>
      <c r="E360" s="9" t="s">
        <v>480</v>
      </c>
      <c r="F360" t="s">
        <v>53</v>
      </c>
      <c r="G360" s="9"/>
      <c r="H360" s="3">
        <v>960</v>
      </c>
      <c r="I360" s="8">
        <f>IF(H360="","",INDEX(Systems!F$4:F$985,MATCH($F360,Systems!D$4:D$985,0),1))</f>
        <v>1.6</v>
      </c>
      <c r="J360" s="9">
        <f>IF(H360="","",INDEX(Systems!E$4:E$985,MATCH($F360,Systems!D$4:D$985,0),1))</f>
        <v>10</v>
      </c>
      <c r="K360" s="9" t="s">
        <v>108</v>
      </c>
      <c r="L360" s="9">
        <v>1989</v>
      </c>
      <c r="M360" s="9">
        <v>3</v>
      </c>
      <c r="N360" s="8">
        <f t="shared" si="398"/>
        <v>1536</v>
      </c>
      <c r="O360" s="9">
        <f t="shared" si="399"/>
        <v>2019</v>
      </c>
      <c r="P360" s="2">
        <f t="shared" ref="P360:AI360" si="413">IF($B360="","",IF($O360=P$3,$N360*(1+(O$2*0.03)),IF(P$3=$O360+$J360,$N360*(1+(O$2*0.03)),IF(P$3=$O360+2*$J360,$N360*(1+(O$2*0.03)),IF(P$3=$O360+3*$J360,$N360*(1+(O$2*0.03)),IF(P$3=$O360+4*$J360,$N360*(1+(O$2*0.03)),IF(P$3=$O360+5*$J360,$N360*(1+(O$2*0.03)),"")))))))</f>
        <v>1536</v>
      </c>
      <c r="Q360" s="2" t="str">
        <f t="shared" si="413"/>
        <v/>
      </c>
      <c r="R360" s="2" t="str">
        <f t="shared" si="413"/>
        <v/>
      </c>
      <c r="S360" s="2" t="str">
        <f t="shared" si="413"/>
        <v/>
      </c>
      <c r="T360" s="2" t="str">
        <f t="shared" si="413"/>
        <v/>
      </c>
      <c r="U360" s="2" t="str">
        <f t="shared" si="413"/>
        <v/>
      </c>
      <c r="V360" s="2" t="str">
        <f t="shared" si="413"/>
        <v/>
      </c>
      <c r="W360" s="2" t="str">
        <f t="shared" si="413"/>
        <v/>
      </c>
      <c r="X360" s="2" t="str">
        <f t="shared" si="413"/>
        <v/>
      </c>
      <c r="Y360" s="2" t="str">
        <f t="shared" si="413"/>
        <v/>
      </c>
      <c r="Z360" s="2">
        <f t="shared" si="413"/>
        <v>1996.8000000000002</v>
      </c>
      <c r="AA360" s="2" t="str">
        <f t="shared" si="413"/>
        <v/>
      </c>
      <c r="AB360" s="2" t="str">
        <f t="shared" si="413"/>
        <v/>
      </c>
      <c r="AC360" s="2" t="str">
        <f t="shared" si="413"/>
        <v/>
      </c>
      <c r="AD360" s="2" t="str">
        <f t="shared" si="413"/>
        <v/>
      </c>
      <c r="AE360" s="2" t="str">
        <f t="shared" si="413"/>
        <v/>
      </c>
      <c r="AF360" s="2" t="str">
        <f t="shared" si="413"/>
        <v/>
      </c>
      <c r="AG360" s="2" t="str">
        <f t="shared" si="413"/>
        <v/>
      </c>
      <c r="AH360" s="2" t="str">
        <f t="shared" si="413"/>
        <v/>
      </c>
      <c r="AI360" s="2" t="str">
        <f t="shared" si="413"/>
        <v/>
      </c>
    </row>
    <row r="361" spans="2:35" ht="15" customHeight="1" x14ac:dyDescent="0.3">
      <c r="B361" t="s">
        <v>96</v>
      </c>
      <c r="C361" t="s">
        <v>390</v>
      </c>
      <c r="D361" t="s">
        <v>7</v>
      </c>
      <c r="E361" s="9" t="s">
        <v>481</v>
      </c>
      <c r="F361" t="s">
        <v>53</v>
      </c>
      <c r="G361" s="9"/>
      <c r="H361" s="3">
        <v>960</v>
      </c>
      <c r="I361" s="8">
        <f>IF(H361="","",INDEX(Systems!F$4:F$985,MATCH($F361,Systems!D$4:D$985,0),1))</f>
        <v>1.6</v>
      </c>
      <c r="J361" s="9">
        <f>IF(H361="","",INDEX(Systems!E$4:E$985,MATCH($F361,Systems!D$4:D$985,0),1))</f>
        <v>10</v>
      </c>
      <c r="K361" s="9" t="s">
        <v>108</v>
      </c>
      <c r="L361" s="9">
        <v>1988</v>
      </c>
      <c r="M361" s="9">
        <v>3</v>
      </c>
      <c r="N361" s="8">
        <f t="shared" si="398"/>
        <v>1536</v>
      </c>
      <c r="O361" s="9">
        <f t="shared" si="399"/>
        <v>2019</v>
      </c>
      <c r="P361" s="2">
        <f t="shared" ref="P361:AI361" si="414">IF($B361="","",IF($O361=P$3,$N361*(1+(O$2*0.03)),IF(P$3=$O361+$J361,$N361*(1+(O$2*0.03)),IF(P$3=$O361+2*$J361,$N361*(1+(O$2*0.03)),IF(P$3=$O361+3*$J361,$N361*(1+(O$2*0.03)),IF(P$3=$O361+4*$J361,$N361*(1+(O$2*0.03)),IF(P$3=$O361+5*$J361,$N361*(1+(O$2*0.03)),"")))))))</f>
        <v>1536</v>
      </c>
      <c r="Q361" s="2" t="str">
        <f t="shared" si="414"/>
        <v/>
      </c>
      <c r="R361" s="2" t="str">
        <f t="shared" si="414"/>
        <v/>
      </c>
      <c r="S361" s="2" t="str">
        <f t="shared" si="414"/>
        <v/>
      </c>
      <c r="T361" s="2" t="str">
        <f t="shared" si="414"/>
        <v/>
      </c>
      <c r="U361" s="2" t="str">
        <f t="shared" si="414"/>
        <v/>
      </c>
      <c r="V361" s="2" t="str">
        <f t="shared" si="414"/>
        <v/>
      </c>
      <c r="W361" s="2" t="str">
        <f t="shared" si="414"/>
        <v/>
      </c>
      <c r="X361" s="2" t="str">
        <f t="shared" si="414"/>
        <v/>
      </c>
      <c r="Y361" s="2" t="str">
        <f t="shared" si="414"/>
        <v/>
      </c>
      <c r="Z361" s="2">
        <f t="shared" si="414"/>
        <v>1996.8000000000002</v>
      </c>
      <c r="AA361" s="2" t="str">
        <f t="shared" si="414"/>
        <v/>
      </c>
      <c r="AB361" s="2" t="str">
        <f t="shared" si="414"/>
        <v/>
      </c>
      <c r="AC361" s="2" t="str">
        <f t="shared" si="414"/>
        <v/>
      </c>
      <c r="AD361" s="2" t="str">
        <f t="shared" si="414"/>
        <v/>
      </c>
      <c r="AE361" s="2" t="str">
        <f t="shared" si="414"/>
        <v/>
      </c>
      <c r="AF361" s="2" t="str">
        <f t="shared" si="414"/>
        <v/>
      </c>
      <c r="AG361" s="2" t="str">
        <f t="shared" si="414"/>
        <v/>
      </c>
      <c r="AH361" s="2" t="str">
        <f t="shared" si="414"/>
        <v/>
      </c>
      <c r="AI361" s="2" t="str">
        <f t="shared" si="414"/>
        <v/>
      </c>
    </row>
    <row r="362" spans="2:35" ht="15" customHeight="1" x14ac:dyDescent="0.3">
      <c r="B362" t="s">
        <v>96</v>
      </c>
      <c r="C362" t="s">
        <v>390</v>
      </c>
      <c r="D362" t="s">
        <v>7</v>
      </c>
      <c r="E362" s="9" t="s">
        <v>482</v>
      </c>
      <c r="F362" t="s">
        <v>53</v>
      </c>
      <c r="G362" s="9"/>
      <c r="H362" s="3">
        <v>960</v>
      </c>
      <c r="I362" s="8">
        <f>IF(H362="","",INDEX(Systems!F$4:F$985,MATCH($F362,Systems!D$4:D$985,0),1))</f>
        <v>1.6</v>
      </c>
      <c r="J362" s="9">
        <f>IF(H362="","",INDEX(Systems!E$4:E$985,MATCH($F362,Systems!D$4:D$985,0),1))</f>
        <v>10</v>
      </c>
      <c r="K362" s="9" t="s">
        <v>108</v>
      </c>
      <c r="L362" s="9">
        <v>1988</v>
      </c>
      <c r="M362" s="9">
        <v>3</v>
      </c>
      <c r="N362" s="8">
        <f t="shared" si="398"/>
        <v>1536</v>
      </c>
      <c r="O362" s="9">
        <f t="shared" si="399"/>
        <v>2019</v>
      </c>
      <c r="P362" s="2">
        <f t="shared" ref="P362:AI362" si="415">IF($B362="","",IF($O362=P$3,$N362*(1+(O$2*0.03)),IF(P$3=$O362+$J362,$N362*(1+(O$2*0.03)),IF(P$3=$O362+2*$J362,$N362*(1+(O$2*0.03)),IF(P$3=$O362+3*$J362,$N362*(1+(O$2*0.03)),IF(P$3=$O362+4*$J362,$N362*(1+(O$2*0.03)),IF(P$3=$O362+5*$J362,$N362*(1+(O$2*0.03)),"")))))))</f>
        <v>1536</v>
      </c>
      <c r="Q362" s="2" t="str">
        <f t="shared" si="415"/>
        <v/>
      </c>
      <c r="R362" s="2" t="str">
        <f t="shared" si="415"/>
        <v/>
      </c>
      <c r="S362" s="2" t="str">
        <f t="shared" si="415"/>
        <v/>
      </c>
      <c r="T362" s="2" t="str">
        <f t="shared" si="415"/>
        <v/>
      </c>
      <c r="U362" s="2" t="str">
        <f t="shared" si="415"/>
        <v/>
      </c>
      <c r="V362" s="2" t="str">
        <f t="shared" si="415"/>
        <v/>
      </c>
      <c r="W362" s="2" t="str">
        <f t="shared" si="415"/>
        <v/>
      </c>
      <c r="X362" s="2" t="str">
        <f t="shared" si="415"/>
        <v/>
      </c>
      <c r="Y362" s="2" t="str">
        <f t="shared" si="415"/>
        <v/>
      </c>
      <c r="Z362" s="2">
        <f t="shared" si="415"/>
        <v>1996.8000000000002</v>
      </c>
      <c r="AA362" s="2" t="str">
        <f t="shared" si="415"/>
        <v/>
      </c>
      <c r="AB362" s="2" t="str">
        <f t="shared" si="415"/>
        <v/>
      </c>
      <c r="AC362" s="2" t="str">
        <f t="shared" si="415"/>
        <v/>
      </c>
      <c r="AD362" s="2" t="str">
        <f t="shared" si="415"/>
        <v/>
      </c>
      <c r="AE362" s="2" t="str">
        <f t="shared" si="415"/>
        <v/>
      </c>
      <c r="AF362" s="2" t="str">
        <f t="shared" si="415"/>
        <v/>
      </c>
      <c r="AG362" s="2" t="str">
        <f t="shared" si="415"/>
        <v/>
      </c>
      <c r="AH362" s="2" t="str">
        <f t="shared" si="415"/>
        <v/>
      </c>
      <c r="AI362" s="2" t="str">
        <f t="shared" si="415"/>
        <v/>
      </c>
    </row>
    <row r="363" spans="2:35" ht="15" customHeight="1" x14ac:dyDescent="0.3">
      <c r="B363" t="s">
        <v>96</v>
      </c>
      <c r="C363" t="s">
        <v>390</v>
      </c>
      <c r="D363" t="s">
        <v>7</v>
      </c>
      <c r="E363" s="9" t="s">
        <v>475</v>
      </c>
      <c r="F363" t="s">
        <v>54</v>
      </c>
      <c r="G363" s="9"/>
      <c r="H363" s="3">
        <v>960</v>
      </c>
      <c r="I363" s="8">
        <f>IF(H363="","",INDEX(Systems!F$4:F$985,MATCH($F363,Systems!D$4:D$985,0),1))</f>
        <v>1.5</v>
      </c>
      <c r="J363" s="9">
        <f>IF(H363="","",INDEX(Systems!E$4:E$985,MATCH($F363,Systems!D$4:D$985,0),1))</f>
        <v>10</v>
      </c>
      <c r="K363" s="9" t="s">
        <v>108</v>
      </c>
      <c r="L363" s="9">
        <v>1980</v>
      </c>
      <c r="M363" s="9">
        <v>3</v>
      </c>
      <c r="N363" s="8">
        <f t="shared" si="398"/>
        <v>1440</v>
      </c>
      <c r="O363" s="9">
        <f t="shared" si="399"/>
        <v>2019</v>
      </c>
      <c r="P363" s="2">
        <f t="shared" ref="P363:AI363" si="416">IF($B363="","",IF($O363=P$3,$N363*(1+(O$2*0.03)),IF(P$3=$O363+$J363,$N363*(1+(O$2*0.03)),IF(P$3=$O363+2*$J363,$N363*(1+(O$2*0.03)),IF(P$3=$O363+3*$J363,$N363*(1+(O$2*0.03)),IF(P$3=$O363+4*$J363,$N363*(1+(O$2*0.03)),IF(P$3=$O363+5*$J363,$N363*(1+(O$2*0.03)),"")))))))</f>
        <v>1440</v>
      </c>
      <c r="Q363" s="2" t="str">
        <f t="shared" si="416"/>
        <v/>
      </c>
      <c r="R363" s="2" t="str">
        <f t="shared" si="416"/>
        <v/>
      </c>
      <c r="S363" s="2" t="str">
        <f t="shared" si="416"/>
        <v/>
      </c>
      <c r="T363" s="2" t="str">
        <f t="shared" si="416"/>
        <v/>
      </c>
      <c r="U363" s="2" t="str">
        <f t="shared" si="416"/>
        <v/>
      </c>
      <c r="V363" s="2" t="str">
        <f t="shared" si="416"/>
        <v/>
      </c>
      <c r="W363" s="2" t="str">
        <f t="shared" si="416"/>
        <v/>
      </c>
      <c r="X363" s="2" t="str">
        <f t="shared" si="416"/>
        <v/>
      </c>
      <c r="Y363" s="2" t="str">
        <f t="shared" si="416"/>
        <v/>
      </c>
      <c r="Z363" s="2">
        <f t="shared" si="416"/>
        <v>1872</v>
      </c>
      <c r="AA363" s="2" t="str">
        <f t="shared" si="416"/>
        <v/>
      </c>
      <c r="AB363" s="2" t="str">
        <f t="shared" si="416"/>
        <v/>
      </c>
      <c r="AC363" s="2" t="str">
        <f t="shared" si="416"/>
        <v/>
      </c>
      <c r="AD363" s="2" t="str">
        <f t="shared" si="416"/>
        <v/>
      </c>
      <c r="AE363" s="2" t="str">
        <f t="shared" si="416"/>
        <v/>
      </c>
      <c r="AF363" s="2" t="str">
        <f t="shared" si="416"/>
        <v/>
      </c>
      <c r="AG363" s="2" t="str">
        <f t="shared" si="416"/>
        <v/>
      </c>
      <c r="AH363" s="2" t="str">
        <f t="shared" si="416"/>
        <v/>
      </c>
      <c r="AI363" s="2" t="str">
        <f t="shared" si="416"/>
        <v/>
      </c>
    </row>
    <row r="364" spans="2:35" ht="15" customHeight="1" x14ac:dyDescent="0.3">
      <c r="B364" t="s">
        <v>96</v>
      </c>
      <c r="C364" t="s">
        <v>390</v>
      </c>
      <c r="D364" t="s">
        <v>7</v>
      </c>
      <c r="E364" s="9" t="s">
        <v>476</v>
      </c>
      <c r="F364" t="s">
        <v>54</v>
      </c>
      <c r="G364" s="9"/>
      <c r="H364" s="3">
        <v>2400</v>
      </c>
      <c r="I364" s="8">
        <f>IF(H364="","",INDEX(Systems!F$4:F$985,MATCH($F364,Systems!D$4:D$985,0),1))</f>
        <v>1.5</v>
      </c>
      <c r="J364" s="9">
        <f>IF(H364="","",INDEX(Systems!E$4:E$985,MATCH($F364,Systems!D$4:D$985,0),1))</f>
        <v>10</v>
      </c>
      <c r="K364" s="9" t="s">
        <v>108</v>
      </c>
      <c r="L364" s="9">
        <v>1980</v>
      </c>
      <c r="M364" s="9">
        <v>3</v>
      </c>
      <c r="N364" s="8">
        <f t="shared" si="398"/>
        <v>3600</v>
      </c>
      <c r="O364" s="9">
        <f t="shared" si="399"/>
        <v>2019</v>
      </c>
      <c r="P364" s="2">
        <f t="shared" ref="P364:AI364" si="417">IF($B364="","",IF($O364=P$3,$N364*(1+(O$2*0.03)),IF(P$3=$O364+$J364,$N364*(1+(O$2*0.03)),IF(P$3=$O364+2*$J364,$N364*(1+(O$2*0.03)),IF(P$3=$O364+3*$J364,$N364*(1+(O$2*0.03)),IF(P$3=$O364+4*$J364,$N364*(1+(O$2*0.03)),IF(P$3=$O364+5*$J364,$N364*(1+(O$2*0.03)),"")))))))</f>
        <v>3600</v>
      </c>
      <c r="Q364" s="2" t="str">
        <f t="shared" si="417"/>
        <v/>
      </c>
      <c r="R364" s="2" t="str">
        <f t="shared" si="417"/>
        <v/>
      </c>
      <c r="S364" s="2" t="str">
        <f t="shared" si="417"/>
        <v/>
      </c>
      <c r="T364" s="2" t="str">
        <f t="shared" si="417"/>
        <v/>
      </c>
      <c r="U364" s="2" t="str">
        <f t="shared" si="417"/>
        <v/>
      </c>
      <c r="V364" s="2" t="str">
        <f t="shared" si="417"/>
        <v/>
      </c>
      <c r="W364" s="2" t="str">
        <f t="shared" si="417"/>
        <v/>
      </c>
      <c r="X364" s="2" t="str">
        <f t="shared" si="417"/>
        <v/>
      </c>
      <c r="Y364" s="2" t="str">
        <f t="shared" si="417"/>
        <v/>
      </c>
      <c r="Z364" s="2">
        <f t="shared" si="417"/>
        <v>4680</v>
      </c>
      <c r="AA364" s="2" t="str">
        <f t="shared" si="417"/>
        <v/>
      </c>
      <c r="AB364" s="2" t="str">
        <f t="shared" si="417"/>
        <v/>
      </c>
      <c r="AC364" s="2" t="str">
        <f t="shared" si="417"/>
        <v/>
      </c>
      <c r="AD364" s="2" t="str">
        <f t="shared" si="417"/>
        <v/>
      </c>
      <c r="AE364" s="2" t="str">
        <f t="shared" si="417"/>
        <v/>
      </c>
      <c r="AF364" s="2" t="str">
        <f t="shared" si="417"/>
        <v/>
      </c>
      <c r="AG364" s="2" t="str">
        <f t="shared" si="417"/>
        <v/>
      </c>
      <c r="AH364" s="2" t="str">
        <f t="shared" si="417"/>
        <v/>
      </c>
      <c r="AI364" s="2" t="str">
        <f t="shared" si="417"/>
        <v/>
      </c>
    </row>
    <row r="365" spans="2:35" ht="15" customHeight="1" x14ac:dyDescent="0.3">
      <c r="B365" t="s">
        <v>96</v>
      </c>
      <c r="C365" t="s">
        <v>390</v>
      </c>
      <c r="D365" t="s">
        <v>7</v>
      </c>
      <c r="E365" s="9" t="s">
        <v>477</v>
      </c>
      <c r="F365" t="s">
        <v>54</v>
      </c>
      <c r="H365" s="3">
        <v>960</v>
      </c>
      <c r="I365" s="8">
        <f>IF(H365="","",INDEX(Systems!F$4:F$985,MATCH($F365,Systems!D$4:D$985,0),1))</f>
        <v>1.5</v>
      </c>
      <c r="J365" s="9">
        <f>IF(H365="","",INDEX(Systems!E$4:E$985,MATCH($F365,Systems!D$4:D$985,0),1))</f>
        <v>10</v>
      </c>
      <c r="K365" s="9" t="s">
        <v>108</v>
      </c>
      <c r="L365" s="9">
        <v>1988</v>
      </c>
      <c r="M365" s="9">
        <v>3</v>
      </c>
      <c r="N365" s="8">
        <f t="shared" si="398"/>
        <v>1440</v>
      </c>
      <c r="O365" s="9">
        <f t="shared" si="399"/>
        <v>2019</v>
      </c>
      <c r="P365" s="2">
        <f t="shared" ref="P365:AI365" si="418">IF($B365="","",IF($O365=P$3,$N365*(1+(O$2*0.03)),IF(P$3=$O365+$J365,$N365*(1+(O$2*0.03)),IF(P$3=$O365+2*$J365,$N365*(1+(O$2*0.03)),IF(P$3=$O365+3*$J365,$N365*(1+(O$2*0.03)),IF(P$3=$O365+4*$J365,$N365*(1+(O$2*0.03)),IF(P$3=$O365+5*$J365,$N365*(1+(O$2*0.03)),"")))))))</f>
        <v>1440</v>
      </c>
      <c r="Q365" s="2" t="str">
        <f t="shared" si="418"/>
        <v/>
      </c>
      <c r="R365" s="2" t="str">
        <f t="shared" si="418"/>
        <v/>
      </c>
      <c r="S365" s="2" t="str">
        <f t="shared" si="418"/>
        <v/>
      </c>
      <c r="T365" s="2" t="str">
        <f t="shared" si="418"/>
        <v/>
      </c>
      <c r="U365" s="2" t="str">
        <f t="shared" si="418"/>
        <v/>
      </c>
      <c r="V365" s="2" t="str">
        <f t="shared" si="418"/>
        <v/>
      </c>
      <c r="W365" s="2" t="str">
        <f t="shared" si="418"/>
        <v/>
      </c>
      <c r="X365" s="2" t="str">
        <f t="shared" si="418"/>
        <v/>
      </c>
      <c r="Y365" s="2" t="str">
        <f t="shared" si="418"/>
        <v/>
      </c>
      <c r="Z365" s="2">
        <f t="shared" si="418"/>
        <v>1872</v>
      </c>
      <c r="AA365" s="2" t="str">
        <f t="shared" si="418"/>
        <v/>
      </c>
      <c r="AB365" s="2" t="str">
        <f t="shared" si="418"/>
        <v/>
      </c>
      <c r="AC365" s="2" t="str">
        <f t="shared" si="418"/>
        <v/>
      </c>
      <c r="AD365" s="2" t="str">
        <f t="shared" si="418"/>
        <v/>
      </c>
      <c r="AE365" s="2" t="str">
        <f t="shared" si="418"/>
        <v/>
      </c>
      <c r="AF365" s="2" t="str">
        <f t="shared" si="418"/>
        <v/>
      </c>
      <c r="AG365" s="2" t="str">
        <f t="shared" si="418"/>
        <v/>
      </c>
      <c r="AH365" s="2" t="str">
        <f t="shared" si="418"/>
        <v/>
      </c>
      <c r="AI365" s="2" t="str">
        <f t="shared" si="418"/>
        <v/>
      </c>
    </row>
    <row r="366" spans="2:35" ht="15" customHeight="1" x14ac:dyDescent="0.3">
      <c r="B366" t="s">
        <v>96</v>
      </c>
      <c r="C366" t="s">
        <v>390</v>
      </c>
      <c r="D366" t="s">
        <v>7</v>
      </c>
      <c r="E366" s="9" t="s">
        <v>478</v>
      </c>
      <c r="F366" t="s">
        <v>54</v>
      </c>
      <c r="G366" s="9"/>
      <c r="H366" s="3">
        <v>960</v>
      </c>
      <c r="I366" s="8">
        <f>IF(H366="","",INDEX(Systems!F$4:F$985,MATCH($F366,Systems!D$4:D$985,0),1))</f>
        <v>1.5</v>
      </c>
      <c r="J366" s="9">
        <f>IF(H366="","",INDEX(Systems!E$4:E$985,MATCH($F366,Systems!D$4:D$985,0),1))</f>
        <v>10</v>
      </c>
      <c r="K366" s="9" t="s">
        <v>108</v>
      </c>
      <c r="L366" s="9">
        <v>1988</v>
      </c>
      <c r="M366" s="9">
        <v>3</v>
      </c>
      <c r="N366" s="8">
        <f t="shared" si="398"/>
        <v>1440</v>
      </c>
      <c r="O366" s="9">
        <f t="shared" si="399"/>
        <v>2019</v>
      </c>
      <c r="P366" s="2">
        <f t="shared" ref="P366:AI366" si="419">IF($B366="","",IF($O366=P$3,$N366*(1+(O$2*0.03)),IF(P$3=$O366+$J366,$N366*(1+(O$2*0.03)),IF(P$3=$O366+2*$J366,$N366*(1+(O$2*0.03)),IF(P$3=$O366+3*$J366,$N366*(1+(O$2*0.03)),IF(P$3=$O366+4*$J366,$N366*(1+(O$2*0.03)),IF(P$3=$O366+5*$J366,$N366*(1+(O$2*0.03)),"")))))))</f>
        <v>1440</v>
      </c>
      <c r="Q366" s="2" t="str">
        <f t="shared" si="419"/>
        <v/>
      </c>
      <c r="R366" s="2" t="str">
        <f t="shared" si="419"/>
        <v/>
      </c>
      <c r="S366" s="2" t="str">
        <f t="shared" si="419"/>
        <v/>
      </c>
      <c r="T366" s="2" t="str">
        <f t="shared" si="419"/>
        <v/>
      </c>
      <c r="U366" s="2" t="str">
        <f t="shared" si="419"/>
        <v/>
      </c>
      <c r="V366" s="2" t="str">
        <f t="shared" si="419"/>
        <v/>
      </c>
      <c r="W366" s="2" t="str">
        <f t="shared" si="419"/>
        <v/>
      </c>
      <c r="X366" s="2" t="str">
        <f t="shared" si="419"/>
        <v/>
      </c>
      <c r="Y366" s="2" t="str">
        <f t="shared" si="419"/>
        <v/>
      </c>
      <c r="Z366" s="2">
        <f t="shared" si="419"/>
        <v>1872</v>
      </c>
      <c r="AA366" s="2" t="str">
        <f t="shared" si="419"/>
        <v/>
      </c>
      <c r="AB366" s="2" t="str">
        <f t="shared" si="419"/>
        <v/>
      </c>
      <c r="AC366" s="2" t="str">
        <f t="shared" si="419"/>
        <v/>
      </c>
      <c r="AD366" s="2" t="str">
        <f t="shared" si="419"/>
        <v/>
      </c>
      <c r="AE366" s="2" t="str">
        <f t="shared" si="419"/>
        <v/>
      </c>
      <c r="AF366" s="2" t="str">
        <f t="shared" si="419"/>
        <v/>
      </c>
      <c r="AG366" s="2" t="str">
        <f t="shared" si="419"/>
        <v/>
      </c>
      <c r="AH366" s="2" t="str">
        <f t="shared" si="419"/>
        <v/>
      </c>
      <c r="AI366" s="2" t="str">
        <f t="shared" si="419"/>
        <v/>
      </c>
    </row>
    <row r="367" spans="2:35" ht="15" customHeight="1" x14ac:dyDescent="0.3">
      <c r="B367" t="s">
        <v>96</v>
      </c>
      <c r="C367" t="s">
        <v>390</v>
      </c>
      <c r="D367" t="s">
        <v>7</v>
      </c>
      <c r="E367" s="9" t="s">
        <v>479</v>
      </c>
      <c r="F367" t="s">
        <v>54</v>
      </c>
      <c r="G367" s="9"/>
      <c r="H367" s="3">
        <v>960</v>
      </c>
      <c r="I367" s="8">
        <f>IF(H367="","",INDEX(Systems!F$4:F$985,MATCH($F367,Systems!D$4:D$985,0),1))</f>
        <v>1.5</v>
      </c>
      <c r="J367" s="9">
        <f>IF(H367="","",INDEX(Systems!E$4:E$985,MATCH($F367,Systems!D$4:D$985,0),1))</f>
        <v>10</v>
      </c>
      <c r="K367" s="9" t="s">
        <v>108</v>
      </c>
      <c r="L367" s="9">
        <v>1994</v>
      </c>
      <c r="M367" s="9">
        <v>3</v>
      </c>
      <c r="N367" s="8">
        <f t="shared" si="398"/>
        <v>1440</v>
      </c>
      <c r="O367" s="9">
        <f t="shared" si="399"/>
        <v>2019</v>
      </c>
      <c r="P367" s="2">
        <f t="shared" ref="P367:AI367" si="420">IF($B367="","",IF($O367=P$3,$N367*(1+(O$2*0.03)),IF(P$3=$O367+$J367,$N367*(1+(O$2*0.03)),IF(P$3=$O367+2*$J367,$N367*(1+(O$2*0.03)),IF(P$3=$O367+3*$J367,$N367*(1+(O$2*0.03)),IF(P$3=$O367+4*$J367,$N367*(1+(O$2*0.03)),IF(P$3=$O367+5*$J367,$N367*(1+(O$2*0.03)),"")))))))</f>
        <v>1440</v>
      </c>
      <c r="Q367" s="2" t="str">
        <f t="shared" si="420"/>
        <v/>
      </c>
      <c r="R367" s="2" t="str">
        <f t="shared" si="420"/>
        <v/>
      </c>
      <c r="S367" s="2" t="str">
        <f t="shared" si="420"/>
        <v/>
      </c>
      <c r="T367" s="2" t="str">
        <f t="shared" si="420"/>
        <v/>
      </c>
      <c r="U367" s="2" t="str">
        <f t="shared" si="420"/>
        <v/>
      </c>
      <c r="V367" s="2" t="str">
        <f t="shared" si="420"/>
        <v/>
      </c>
      <c r="W367" s="2" t="str">
        <f t="shared" si="420"/>
        <v/>
      </c>
      <c r="X367" s="2" t="str">
        <f t="shared" si="420"/>
        <v/>
      </c>
      <c r="Y367" s="2" t="str">
        <f t="shared" si="420"/>
        <v/>
      </c>
      <c r="Z367" s="2">
        <f t="shared" si="420"/>
        <v>1872</v>
      </c>
      <c r="AA367" s="2" t="str">
        <f t="shared" si="420"/>
        <v/>
      </c>
      <c r="AB367" s="2" t="str">
        <f t="shared" si="420"/>
        <v/>
      </c>
      <c r="AC367" s="2" t="str">
        <f t="shared" si="420"/>
        <v/>
      </c>
      <c r="AD367" s="2" t="str">
        <f t="shared" si="420"/>
        <v/>
      </c>
      <c r="AE367" s="2" t="str">
        <f t="shared" si="420"/>
        <v/>
      </c>
      <c r="AF367" s="2" t="str">
        <f t="shared" si="420"/>
        <v/>
      </c>
      <c r="AG367" s="2" t="str">
        <f t="shared" si="420"/>
        <v/>
      </c>
      <c r="AH367" s="2" t="str">
        <f t="shared" si="420"/>
        <v/>
      </c>
      <c r="AI367" s="2" t="str">
        <f t="shared" si="420"/>
        <v/>
      </c>
    </row>
    <row r="368" spans="2:35" ht="15" customHeight="1" x14ac:dyDescent="0.3">
      <c r="B368" t="s">
        <v>96</v>
      </c>
      <c r="C368" t="s">
        <v>390</v>
      </c>
      <c r="D368" t="s">
        <v>7</v>
      </c>
      <c r="E368" s="9" t="s">
        <v>480</v>
      </c>
      <c r="F368" t="s">
        <v>54</v>
      </c>
      <c r="G368" s="9"/>
      <c r="H368" s="3">
        <v>960</v>
      </c>
      <c r="I368" s="8">
        <f>IF(H368="","",INDEX(Systems!F$4:F$985,MATCH($F368,Systems!D$4:D$985,0),1))</f>
        <v>1.5</v>
      </c>
      <c r="J368" s="9">
        <f>IF(H368="","",INDEX(Systems!E$4:E$985,MATCH($F368,Systems!D$4:D$985,0),1))</f>
        <v>10</v>
      </c>
      <c r="K368" s="9" t="s">
        <v>108</v>
      </c>
      <c r="L368" s="9">
        <v>1989</v>
      </c>
      <c r="M368" s="9">
        <v>3</v>
      </c>
      <c r="N368" s="8">
        <f t="shared" si="398"/>
        <v>1440</v>
      </c>
      <c r="O368" s="9">
        <f t="shared" si="399"/>
        <v>2019</v>
      </c>
      <c r="P368" s="2">
        <f t="shared" ref="P368:AI368" si="421">IF($B368="","",IF($O368=P$3,$N368*(1+(O$2*0.03)),IF(P$3=$O368+$J368,$N368*(1+(O$2*0.03)),IF(P$3=$O368+2*$J368,$N368*(1+(O$2*0.03)),IF(P$3=$O368+3*$J368,$N368*(1+(O$2*0.03)),IF(P$3=$O368+4*$J368,$N368*(1+(O$2*0.03)),IF(P$3=$O368+5*$J368,$N368*(1+(O$2*0.03)),"")))))))</f>
        <v>1440</v>
      </c>
      <c r="Q368" s="2" t="str">
        <f t="shared" si="421"/>
        <v/>
      </c>
      <c r="R368" s="2" t="str">
        <f t="shared" si="421"/>
        <v/>
      </c>
      <c r="S368" s="2" t="str">
        <f t="shared" si="421"/>
        <v/>
      </c>
      <c r="T368" s="2" t="str">
        <f t="shared" si="421"/>
        <v/>
      </c>
      <c r="U368" s="2" t="str">
        <f t="shared" si="421"/>
        <v/>
      </c>
      <c r="V368" s="2" t="str">
        <f t="shared" si="421"/>
        <v/>
      </c>
      <c r="W368" s="2" t="str">
        <f t="shared" si="421"/>
        <v/>
      </c>
      <c r="X368" s="2" t="str">
        <f t="shared" si="421"/>
        <v/>
      </c>
      <c r="Y368" s="2" t="str">
        <f t="shared" si="421"/>
        <v/>
      </c>
      <c r="Z368" s="2">
        <f t="shared" si="421"/>
        <v>1872</v>
      </c>
      <c r="AA368" s="2" t="str">
        <f t="shared" si="421"/>
        <v/>
      </c>
      <c r="AB368" s="2" t="str">
        <f t="shared" si="421"/>
        <v/>
      </c>
      <c r="AC368" s="2" t="str">
        <f t="shared" si="421"/>
        <v/>
      </c>
      <c r="AD368" s="2" t="str">
        <f t="shared" si="421"/>
        <v/>
      </c>
      <c r="AE368" s="2" t="str">
        <f t="shared" si="421"/>
        <v/>
      </c>
      <c r="AF368" s="2" t="str">
        <f t="shared" si="421"/>
        <v/>
      </c>
      <c r="AG368" s="2" t="str">
        <f t="shared" si="421"/>
        <v/>
      </c>
      <c r="AH368" s="2" t="str">
        <f t="shared" si="421"/>
        <v/>
      </c>
      <c r="AI368" s="2" t="str">
        <f t="shared" si="421"/>
        <v/>
      </c>
    </row>
    <row r="369" spans="2:35" ht="15" customHeight="1" x14ac:dyDescent="0.3">
      <c r="B369" t="s">
        <v>96</v>
      </c>
      <c r="C369" t="s">
        <v>390</v>
      </c>
      <c r="D369" t="s">
        <v>7</v>
      </c>
      <c r="E369" s="9" t="s">
        <v>481</v>
      </c>
      <c r="F369" t="s">
        <v>54</v>
      </c>
      <c r="G369" s="9"/>
      <c r="H369" s="3">
        <v>960</v>
      </c>
      <c r="I369" s="8">
        <f>IF(H369="","",INDEX(Systems!F$4:F$985,MATCH($F369,Systems!D$4:D$985,0),1))</f>
        <v>1.5</v>
      </c>
      <c r="J369" s="9">
        <f>IF(H369="","",INDEX(Systems!E$4:E$985,MATCH($F369,Systems!D$4:D$985,0),1))</f>
        <v>10</v>
      </c>
      <c r="K369" s="9" t="s">
        <v>108</v>
      </c>
      <c r="L369" s="9">
        <v>1988</v>
      </c>
      <c r="M369" s="9">
        <v>3</v>
      </c>
      <c r="N369" s="8">
        <f t="shared" si="398"/>
        <v>1440</v>
      </c>
      <c r="O369" s="9">
        <f t="shared" si="399"/>
        <v>2019</v>
      </c>
      <c r="P369" s="2">
        <f t="shared" ref="P369:AI369" si="422">IF($B369="","",IF($O369=P$3,$N369*(1+(O$2*0.03)),IF(P$3=$O369+$J369,$N369*(1+(O$2*0.03)),IF(P$3=$O369+2*$J369,$N369*(1+(O$2*0.03)),IF(P$3=$O369+3*$J369,$N369*(1+(O$2*0.03)),IF(P$3=$O369+4*$J369,$N369*(1+(O$2*0.03)),IF(P$3=$O369+5*$J369,$N369*(1+(O$2*0.03)),"")))))))</f>
        <v>1440</v>
      </c>
      <c r="Q369" s="2" t="str">
        <f t="shared" si="422"/>
        <v/>
      </c>
      <c r="R369" s="2" t="str">
        <f t="shared" si="422"/>
        <v/>
      </c>
      <c r="S369" s="2" t="str">
        <f t="shared" si="422"/>
        <v/>
      </c>
      <c r="T369" s="2" t="str">
        <f t="shared" si="422"/>
        <v/>
      </c>
      <c r="U369" s="2" t="str">
        <f t="shared" si="422"/>
        <v/>
      </c>
      <c r="V369" s="2" t="str">
        <f t="shared" si="422"/>
        <v/>
      </c>
      <c r="W369" s="2" t="str">
        <f t="shared" si="422"/>
        <v/>
      </c>
      <c r="X369" s="2" t="str">
        <f t="shared" si="422"/>
        <v/>
      </c>
      <c r="Y369" s="2" t="str">
        <f t="shared" si="422"/>
        <v/>
      </c>
      <c r="Z369" s="2">
        <f t="shared" si="422"/>
        <v>1872</v>
      </c>
      <c r="AA369" s="2" t="str">
        <f t="shared" si="422"/>
        <v/>
      </c>
      <c r="AB369" s="2" t="str">
        <f t="shared" si="422"/>
        <v/>
      </c>
      <c r="AC369" s="2" t="str">
        <f t="shared" si="422"/>
        <v/>
      </c>
      <c r="AD369" s="2" t="str">
        <f t="shared" si="422"/>
        <v/>
      </c>
      <c r="AE369" s="2" t="str">
        <f t="shared" si="422"/>
        <v/>
      </c>
      <c r="AF369" s="2" t="str">
        <f t="shared" si="422"/>
        <v/>
      </c>
      <c r="AG369" s="2" t="str">
        <f t="shared" si="422"/>
        <v/>
      </c>
      <c r="AH369" s="2" t="str">
        <f t="shared" si="422"/>
        <v/>
      </c>
      <c r="AI369" s="2" t="str">
        <f t="shared" si="422"/>
        <v/>
      </c>
    </row>
    <row r="370" spans="2:35" ht="15" customHeight="1" x14ac:dyDescent="0.3">
      <c r="B370" t="s">
        <v>96</v>
      </c>
      <c r="C370" t="s">
        <v>390</v>
      </c>
      <c r="D370" t="s">
        <v>7</v>
      </c>
      <c r="E370" s="9" t="s">
        <v>482</v>
      </c>
      <c r="F370" t="s">
        <v>54</v>
      </c>
      <c r="G370" s="9"/>
      <c r="H370" s="3">
        <v>960</v>
      </c>
      <c r="I370" s="8">
        <f>IF(H370="","",INDEX(Systems!F$4:F$985,MATCH($F370,Systems!D$4:D$985,0),1))</f>
        <v>1.5</v>
      </c>
      <c r="J370" s="9">
        <f>IF(H370="","",INDEX(Systems!E$4:E$985,MATCH($F370,Systems!D$4:D$985,0),1))</f>
        <v>10</v>
      </c>
      <c r="K370" s="9" t="s">
        <v>108</v>
      </c>
      <c r="L370" s="9">
        <v>1988</v>
      </c>
      <c r="M370" s="9">
        <v>3</v>
      </c>
      <c r="N370" s="8">
        <f t="shared" ref="N370" si="423">IF(H370="","",H370*I370)</f>
        <v>1440</v>
      </c>
      <c r="O370" s="9">
        <f t="shared" ref="O370" si="424">IF(M370="","",IF(IF(M370=1,$C$1,IF(M370=2,L370+(0.8*J370),IF(M370=3,L370+J370)))&lt;$C$1,$C$1,(IF(M370=1,$C$1,IF(M370=2,L370+(0.8*J370),IF(M370=3,L370+J370))))))</f>
        <v>2019</v>
      </c>
      <c r="P370" s="2">
        <f t="shared" ref="P370:AI370" si="425">IF($B370="","",IF($O370=P$3,$N370*(1+(O$2*0.03)),IF(P$3=$O370+$J370,$N370*(1+(O$2*0.03)),IF(P$3=$O370+2*$J370,$N370*(1+(O$2*0.03)),IF(P$3=$O370+3*$J370,$N370*(1+(O$2*0.03)),IF(P$3=$O370+4*$J370,$N370*(1+(O$2*0.03)),IF(P$3=$O370+5*$J370,$N370*(1+(O$2*0.03)),"")))))))</f>
        <v>1440</v>
      </c>
      <c r="Q370" s="2" t="str">
        <f t="shared" si="425"/>
        <v/>
      </c>
      <c r="R370" s="2" t="str">
        <f t="shared" si="425"/>
        <v/>
      </c>
      <c r="S370" s="2" t="str">
        <f t="shared" si="425"/>
        <v/>
      </c>
      <c r="T370" s="2" t="str">
        <f t="shared" si="425"/>
        <v/>
      </c>
      <c r="U370" s="2" t="str">
        <f t="shared" si="425"/>
        <v/>
      </c>
      <c r="V370" s="2" t="str">
        <f t="shared" si="425"/>
        <v/>
      </c>
      <c r="W370" s="2" t="str">
        <f t="shared" si="425"/>
        <v/>
      </c>
      <c r="X370" s="2" t="str">
        <f t="shared" si="425"/>
        <v/>
      </c>
      <c r="Y370" s="2" t="str">
        <f t="shared" si="425"/>
        <v/>
      </c>
      <c r="Z370" s="2">
        <f t="shared" si="425"/>
        <v>1872</v>
      </c>
      <c r="AA370" s="2" t="str">
        <f t="shared" si="425"/>
        <v/>
      </c>
      <c r="AB370" s="2" t="str">
        <f t="shared" si="425"/>
        <v/>
      </c>
      <c r="AC370" s="2" t="str">
        <f t="shared" si="425"/>
        <v/>
      </c>
      <c r="AD370" s="2" t="str">
        <f t="shared" si="425"/>
        <v/>
      </c>
      <c r="AE370" s="2" t="str">
        <f t="shared" si="425"/>
        <v/>
      </c>
      <c r="AF370" s="2" t="str">
        <f t="shared" si="425"/>
        <v/>
      </c>
      <c r="AG370" s="2" t="str">
        <f t="shared" si="425"/>
        <v/>
      </c>
      <c r="AH370" s="2" t="str">
        <f t="shared" si="425"/>
        <v/>
      </c>
      <c r="AI370" s="2" t="str">
        <f t="shared" si="425"/>
        <v/>
      </c>
    </row>
    <row r="371" spans="2:35" ht="15" customHeight="1" x14ac:dyDescent="0.3">
      <c r="B371" t="s">
        <v>96</v>
      </c>
      <c r="C371" t="s">
        <v>390</v>
      </c>
      <c r="D371" t="s">
        <v>8</v>
      </c>
      <c r="E371" s="9" t="s">
        <v>475</v>
      </c>
      <c r="F371" t="s">
        <v>145</v>
      </c>
      <c r="G371" s="9"/>
      <c r="H371" s="3">
        <v>960</v>
      </c>
      <c r="I371" s="8">
        <f>IF(H371="","",INDEX(Systems!F$4:F$985,MATCH($F371,Systems!D$4:D$985,0),1))</f>
        <v>18</v>
      </c>
      <c r="J371" s="9">
        <f>IF(H371="","",INDEX(Systems!E$4:E$985,MATCH($F371,Systems!D$4:D$985,0),1))</f>
        <v>30</v>
      </c>
      <c r="K371" s="9" t="s">
        <v>108</v>
      </c>
      <c r="L371" s="9">
        <v>1980</v>
      </c>
      <c r="M371" s="9">
        <v>3</v>
      </c>
      <c r="N371" s="8">
        <f t="shared" ref="N371:N374" si="426">IF(H371="","",H371*I371)</f>
        <v>17280</v>
      </c>
      <c r="O371" s="9">
        <f t="shared" ref="O371:O374" si="427">IF(M371="","",IF(IF(M371=1,$C$1,IF(M371=2,L371+(0.8*J371),IF(M371=3,L371+J371)))&lt;$C$1,$C$1,(IF(M371=1,$C$1,IF(M371=2,L371+(0.8*J371),IF(M371=3,L371+J371))))))</f>
        <v>2019</v>
      </c>
      <c r="P371" s="2">
        <f t="shared" ref="P371:AI371" si="428">IF($B371="","",IF($O371=P$3,$N371*(1+(O$2*0.03)),IF(P$3=$O371+$J371,$N371*(1+(O$2*0.03)),IF(P$3=$O371+2*$J371,$N371*(1+(O$2*0.03)),IF(P$3=$O371+3*$J371,$N371*(1+(O$2*0.03)),IF(P$3=$O371+4*$J371,$N371*(1+(O$2*0.03)),IF(P$3=$O371+5*$J371,$N371*(1+(O$2*0.03)),"")))))))</f>
        <v>17280</v>
      </c>
      <c r="Q371" s="2" t="str">
        <f t="shared" si="428"/>
        <v/>
      </c>
      <c r="R371" s="2" t="str">
        <f t="shared" si="428"/>
        <v/>
      </c>
      <c r="S371" s="2" t="str">
        <f t="shared" si="428"/>
        <v/>
      </c>
      <c r="T371" s="2" t="str">
        <f t="shared" si="428"/>
        <v/>
      </c>
      <c r="U371" s="2" t="str">
        <f t="shared" si="428"/>
        <v/>
      </c>
      <c r="V371" s="2" t="str">
        <f t="shared" si="428"/>
        <v/>
      </c>
      <c r="W371" s="2" t="str">
        <f t="shared" si="428"/>
        <v/>
      </c>
      <c r="X371" s="2" t="str">
        <f t="shared" si="428"/>
        <v/>
      </c>
      <c r="Y371" s="2" t="str">
        <f t="shared" si="428"/>
        <v/>
      </c>
      <c r="Z371" s="2" t="str">
        <f t="shared" si="428"/>
        <v/>
      </c>
      <c r="AA371" s="2" t="str">
        <f t="shared" si="428"/>
        <v/>
      </c>
      <c r="AB371" s="2" t="str">
        <f t="shared" si="428"/>
        <v/>
      </c>
      <c r="AC371" s="2" t="str">
        <f t="shared" si="428"/>
        <v/>
      </c>
      <c r="AD371" s="2" t="str">
        <f t="shared" si="428"/>
        <v/>
      </c>
      <c r="AE371" s="2" t="str">
        <f t="shared" si="428"/>
        <v/>
      </c>
      <c r="AF371" s="2" t="str">
        <f t="shared" si="428"/>
        <v/>
      </c>
      <c r="AG371" s="2" t="str">
        <f t="shared" si="428"/>
        <v/>
      </c>
      <c r="AH371" s="2" t="str">
        <f t="shared" si="428"/>
        <v/>
      </c>
      <c r="AI371" s="2" t="str">
        <f t="shared" si="428"/>
        <v/>
      </c>
    </row>
    <row r="372" spans="2:35" ht="15" customHeight="1" x14ac:dyDescent="0.3">
      <c r="B372" t="s">
        <v>96</v>
      </c>
      <c r="C372" t="s">
        <v>390</v>
      </c>
      <c r="D372" t="s">
        <v>8</v>
      </c>
      <c r="E372" s="9" t="s">
        <v>476</v>
      </c>
      <c r="F372" t="s">
        <v>145</v>
      </c>
      <c r="H372" s="3">
        <v>2400</v>
      </c>
      <c r="I372" s="8">
        <f>IF(H372="","",INDEX(Systems!F$4:F$985,MATCH($F372,Systems!D$4:D$985,0),1))</f>
        <v>18</v>
      </c>
      <c r="J372" s="9">
        <f>IF(H372="","",INDEX(Systems!E$4:E$985,MATCH($F372,Systems!D$4:D$985,0),1))</f>
        <v>30</v>
      </c>
      <c r="K372" s="9" t="s">
        <v>108</v>
      </c>
      <c r="L372" s="9">
        <v>1980</v>
      </c>
      <c r="M372" s="9">
        <v>3</v>
      </c>
      <c r="N372" s="8">
        <f t="shared" si="426"/>
        <v>43200</v>
      </c>
      <c r="O372" s="9">
        <f t="shared" si="427"/>
        <v>2019</v>
      </c>
      <c r="P372" s="2">
        <f t="shared" ref="P372:AI372" si="429">IF($B372="","",IF($O372=P$3,$N372*(1+(O$2*0.03)),IF(P$3=$O372+$J372,$N372*(1+(O$2*0.03)),IF(P$3=$O372+2*$J372,$N372*(1+(O$2*0.03)),IF(P$3=$O372+3*$J372,$N372*(1+(O$2*0.03)),IF(P$3=$O372+4*$J372,$N372*(1+(O$2*0.03)),IF(P$3=$O372+5*$J372,$N372*(1+(O$2*0.03)),"")))))))</f>
        <v>43200</v>
      </c>
      <c r="Q372" s="2" t="str">
        <f t="shared" si="429"/>
        <v/>
      </c>
      <c r="R372" s="2" t="str">
        <f t="shared" si="429"/>
        <v/>
      </c>
      <c r="S372" s="2" t="str">
        <f t="shared" si="429"/>
        <v/>
      </c>
      <c r="T372" s="2" t="str">
        <f t="shared" si="429"/>
        <v/>
      </c>
      <c r="U372" s="2" t="str">
        <f t="shared" si="429"/>
        <v/>
      </c>
      <c r="V372" s="2" t="str">
        <f t="shared" si="429"/>
        <v/>
      </c>
      <c r="W372" s="2" t="str">
        <f t="shared" si="429"/>
        <v/>
      </c>
      <c r="X372" s="2" t="str">
        <f t="shared" si="429"/>
        <v/>
      </c>
      <c r="Y372" s="2" t="str">
        <f t="shared" si="429"/>
        <v/>
      </c>
      <c r="Z372" s="2" t="str">
        <f t="shared" si="429"/>
        <v/>
      </c>
      <c r="AA372" s="2" t="str">
        <f t="shared" si="429"/>
        <v/>
      </c>
      <c r="AB372" s="2" t="str">
        <f t="shared" si="429"/>
        <v/>
      </c>
      <c r="AC372" s="2" t="str">
        <f t="shared" si="429"/>
        <v/>
      </c>
      <c r="AD372" s="2" t="str">
        <f t="shared" si="429"/>
        <v/>
      </c>
      <c r="AE372" s="2" t="str">
        <f t="shared" si="429"/>
        <v/>
      </c>
      <c r="AF372" s="2" t="str">
        <f t="shared" si="429"/>
        <v/>
      </c>
      <c r="AG372" s="2" t="str">
        <f t="shared" si="429"/>
        <v/>
      </c>
      <c r="AH372" s="2" t="str">
        <f t="shared" si="429"/>
        <v/>
      </c>
      <c r="AI372" s="2" t="str">
        <f t="shared" si="429"/>
        <v/>
      </c>
    </row>
    <row r="373" spans="2:35" ht="15" customHeight="1" x14ac:dyDescent="0.3">
      <c r="B373" t="s">
        <v>96</v>
      </c>
      <c r="C373" t="s">
        <v>390</v>
      </c>
      <c r="D373" t="s">
        <v>8</v>
      </c>
      <c r="E373" s="9" t="s">
        <v>477</v>
      </c>
      <c r="F373" t="s">
        <v>145</v>
      </c>
      <c r="H373" s="3">
        <v>960</v>
      </c>
      <c r="I373" s="8">
        <f>IF(H373="","",INDEX(Systems!F$4:F$985,MATCH($F373,Systems!D$4:D$985,0),1))</f>
        <v>18</v>
      </c>
      <c r="J373" s="9">
        <f>IF(H373="","",INDEX(Systems!E$4:E$985,MATCH($F373,Systems!D$4:D$985,0),1))</f>
        <v>30</v>
      </c>
      <c r="K373" s="9" t="s">
        <v>108</v>
      </c>
      <c r="L373" s="9">
        <v>1988</v>
      </c>
      <c r="M373" s="9">
        <v>3</v>
      </c>
      <c r="N373" s="8">
        <f t="shared" si="426"/>
        <v>17280</v>
      </c>
      <c r="O373" s="9">
        <f t="shared" si="427"/>
        <v>2019</v>
      </c>
      <c r="P373" s="2">
        <f t="shared" ref="P373:AI373" si="430">IF($B373="","",IF($O373=P$3,$N373*(1+(O$2*0.03)),IF(P$3=$O373+$J373,$N373*(1+(O$2*0.03)),IF(P$3=$O373+2*$J373,$N373*(1+(O$2*0.03)),IF(P$3=$O373+3*$J373,$N373*(1+(O$2*0.03)),IF(P$3=$O373+4*$J373,$N373*(1+(O$2*0.03)),IF(P$3=$O373+5*$J373,$N373*(1+(O$2*0.03)),"")))))))</f>
        <v>17280</v>
      </c>
      <c r="Q373" s="2" t="str">
        <f t="shared" si="430"/>
        <v/>
      </c>
      <c r="R373" s="2" t="str">
        <f t="shared" si="430"/>
        <v/>
      </c>
      <c r="S373" s="2" t="str">
        <f t="shared" si="430"/>
        <v/>
      </c>
      <c r="T373" s="2" t="str">
        <f t="shared" si="430"/>
        <v/>
      </c>
      <c r="U373" s="2" t="str">
        <f t="shared" si="430"/>
        <v/>
      </c>
      <c r="V373" s="2" t="str">
        <f t="shared" si="430"/>
        <v/>
      </c>
      <c r="W373" s="2" t="str">
        <f t="shared" si="430"/>
        <v/>
      </c>
      <c r="X373" s="2" t="str">
        <f t="shared" si="430"/>
        <v/>
      </c>
      <c r="Y373" s="2" t="str">
        <f t="shared" si="430"/>
        <v/>
      </c>
      <c r="Z373" s="2" t="str">
        <f t="shared" si="430"/>
        <v/>
      </c>
      <c r="AA373" s="2" t="str">
        <f t="shared" si="430"/>
        <v/>
      </c>
      <c r="AB373" s="2" t="str">
        <f t="shared" si="430"/>
        <v/>
      </c>
      <c r="AC373" s="2" t="str">
        <f t="shared" si="430"/>
        <v/>
      </c>
      <c r="AD373" s="2" t="str">
        <f t="shared" si="430"/>
        <v/>
      </c>
      <c r="AE373" s="2" t="str">
        <f t="shared" si="430"/>
        <v/>
      </c>
      <c r="AF373" s="2" t="str">
        <f t="shared" si="430"/>
        <v/>
      </c>
      <c r="AG373" s="2" t="str">
        <f t="shared" si="430"/>
        <v/>
      </c>
      <c r="AH373" s="2" t="str">
        <f t="shared" si="430"/>
        <v/>
      </c>
      <c r="AI373" s="2" t="str">
        <f t="shared" si="430"/>
        <v/>
      </c>
    </row>
    <row r="374" spans="2:35" ht="15" customHeight="1" x14ac:dyDescent="0.3">
      <c r="B374" t="s">
        <v>96</v>
      </c>
      <c r="C374" t="s">
        <v>390</v>
      </c>
      <c r="D374" t="s">
        <v>8</v>
      </c>
      <c r="E374" s="9" t="s">
        <v>478</v>
      </c>
      <c r="F374" t="s">
        <v>145</v>
      </c>
      <c r="G374" s="9"/>
      <c r="H374" s="3">
        <v>960</v>
      </c>
      <c r="I374" s="8">
        <f>IF(H374="","",INDEX(Systems!F$4:F$985,MATCH($F374,Systems!D$4:D$985,0),1))</f>
        <v>18</v>
      </c>
      <c r="J374" s="9">
        <f>IF(H374="","",INDEX(Systems!E$4:E$985,MATCH($F374,Systems!D$4:D$985,0),1))</f>
        <v>30</v>
      </c>
      <c r="K374" s="9" t="s">
        <v>108</v>
      </c>
      <c r="L374" s="9">
        <v>1988</v>
      </c>
      <c r="M374" s="9">
        <v>3</v>
      </c>
      <c r="N374" s="8">
        <f t="shared" si="426"/>
        <v>17280</v>
      </c>
      <c r="O374" s="9">
        <f t="shared" si="427"/>
        <v>2019</v>
      </c>
      <c r="P374" s="2">
        <f t="shared" ref="P374:AI374" si="431">IF($B374="","",IF($O374=P$3,$N374*(1+(O$2*0.03)),IF(P$3=$O374+$J374,$N374*(1+(O$2*0.03)),IF(P$3=$O374+2*$J374,$N374*(1+(O$2*0.03)),IF(P$3=$O374+3*$J374,$N374*(1+(O$2*0.03)),IF(P$3=$O374+4*$J374,$N374*(1+(O$2*0.03)),IF(P$3=$O374+5*$J374,$N374*(1+(O$2*0.03)),"")))))))</f>
        <v>17280</v>
      </c>
      <c r="Q374" s="2" t="str">
        <f t="shared" si="431"/>
        <v/>
      </c>
      <c r="R374" s="2" t="str">
        <f t="shared" si="431"/>
        <v/>
      </c>
      <c r="S374" s="2" t="str">
        <f t="shared" si="431"/>
        <v/>
      </c>
      <c r="T374" s="2" t="str">
        <f t="shared" si="431"/>
        <v/>
      </c>
      <c r="U374" s="2" t="str">
        <f t="shared" si="431"/>
        <v/>
      </c>
      <c r="V374" s="2" t="str">
        <f t="shared" si="431"/>
        <v/>
      </c>
      <c r="W374" s="2" t="str">
        <f t="shared" si="431"/>
        <v/>
      </c>
      <c r="X374" s="2" t="str">
        <f t="shared" si="431"/>
        <v/>
      </c>
      <c r="Y374" s="2" t="str">
        <f t="shared" si="431"/>
        <v/>
      </c>
      <c r="Z374" s="2" t="str">
        <f t="shared" si="431"/>
        <v/>
      </c>
      <c r="AA374" s="2" t="str">
        <f t="shared" si="431"/>
        <v/>
      </c>
      <c r="AB374" s="2" t="str">
        <f t="shared" si="431"/>
        <v/>
      </c>
      <c r="AC374" s="2" t="str">
        <f t="shared" si="431"/>
        <v/>
      </c>
      <c r="AD374" s="2" t="str">
        <f t="shared" si="431"/>
        <v/>
      </c>
      <c r="AE374" s="2" t="str">
        <f t="shared" si="431"/>
        <v/>
      </c>
      <c r="AF374" s="2" t="str">
        <f t="shared" si="431"/>
        <v/>
      </c>
      <c r="AG374" s="2" t="str">
        <f t="shared" si="431"/>
        <v/>
      </c>
      <c r="AH374" s="2" t="str">
        <f t="shared" si="431"/>
        <v/>
      </c>
      <c r="AI374" s="2" t="str">
        <f t="shared" si="431"/>
        <v/>
      </c>
    </row>
    <row r="375" spans="2:35" ht="15" customHeight="1" x14ac:dyDescent="0.3">
      <c r="B375" t="s">
        <v>96</v>
      </c>
      <c r="C375" t="s">
        <v>390</v>
      </c>
      <c r="D375" t="s">
        <v>8</v>
      </c>
      <c r="E375" s="9" t="s">
        <v>479</v>
      </c>
      <c r="F375" t="s">
        <v>145</v>
      </c>
      <c r="G375" s="9"/>
      <c r="H375" s="3">
        <v>960</v>
      </c>
      <c r="I375" s="8">
        <f>IF(H375="","",INDEX(Systems!F$4:F$985,MATCH($F375,Systems!D$4:D$985,0),1))</f>
        <v>18</v>
      </c>
      <c r="J375" s="9">
        <f>IF(H375="","",INDEX(Systems!E$4:E$985,MATCH($F375,Systems!D$4:D$985,0),1))</f>
        <v>30</v>
      </c>
      <c r="K375" s="9" t="s">
        <v>108</v>
      </c>
      <c r="L375" s="9">
        <v>1994</v>
      </c>
      <c r="M375" s="9">
        <v>3</v>
      </c>
      <c r="N375" s="8">
        <f t="shared" ref="N375:N378" si="432">IF(H375="","",H375*I375)</f>
        <v>17280</v>
      </c>
      <c r="O375" s="9">
        <f t="shared" ref="O375:O378" si="433">IF(M375="","",IF(IF(M375=1,$C$1,IF(M375=2,L375+(0.8*J375),IF(M375=3,L375+J375)))&lt;$C$1,$C$1,(IF(M375=1,$C$1,IF(M375=2,L375+(0.8*J375),IF(M375=3,L375+J375))))))</f>
        <v>2024</v>
      </c>
      <c r="P375" s="2" t="str">
        <f t="shared" ref="P375:AI375" si="434">IF($B375="","",IF($O375=P$3,$N375*(1+(O$2*0.03)),IF(P$3=$O375+$J375,$N375*(1+(O$2*0.03)),IF(P$3=$O375+2*$J375,$N375*(1+(O$2*0.03)),IF(P$3=$O375+3*$J375,$N375*(1+(O$2*0.03)),IF(P$3=$O375+4*$J375,$N375*(1+(O$2*0.03)),IF(P$3=$O375+5*$J375,$N375*(1+(O$2*0.03)),"")))))))</f>
        <v/>
      </c>
      <c r="Q375" s="2" t="str">
        <f t="shared" si="434"/>
        <v/>
      </c>
      <c r="R375" s="2" t="str">
        <f t="shared" si="434"/>
        <v/>
      </c>
      <c r="S375" s="2" t="str">
        <f t="shared" si="434"/>
        <v/>
      </c>
      <c r="T375" s="2" t="str">
        <f t="shared" si="434"/>
        <v/>
      </c>
      <c r="U375" s="2">
        <f t="shared" si="434"/>
        <v>19872</v>
      </c>
      <c r="V375" s="2" t="str">
        <f t="shared" si="434"/>
        <v/>
      </c>
      <c r="W375" s="2" t="str">
        <f t="shared" si="434"/>
        <v/>
      </c>
      <c r="X375" s="2" t="str">
        <f t="shared" si="434"/>
        <v/>
      </c>
      <c r="Y375" s="2" t="str">
        <f t="shared" si="434"/>
        <v/>
      </c>
      <c r="Z375" s="2" t="str">
        <f t="shared" si="434"/>
        <v/>
      </c>
      <c r="AA375" s="2" t="str">
        <f t="shared" si="434"/>
        <v/>
      </c>
      <c r="AB375" s="2" t="str">
        <f t="shared" si="434"/>
        <v/>
      </c>
      <c r="AC375" s="2" t="str">
        <f t="shared" si="434"/>
        <v/>
      </c>
      <c r="AD375" s="2" t="str">
        <f t="shared" si="434"/>
        <v/>
      </c>
      <c r="AE375" s="2" t="str">
        <f t="shared" si="434"/>
        <v/>
      </c>
      <c r="AF375" s="2" t="str">
        <f t="shared" si="434"/>
        <v/>
      </c>
      <c r="AG375" s="2" t="str">
        <f t="shared" si="434"/>
        <v/>
      </c>
      <c r="AH375" s="2" t="str">
        <f t="shared" si="434"/>
        <v/>
      </c>
      <c r="AI375" s="2" t="str">
        <f t="shared" si="434"/>
        <v/>
      </c>
    </row>
    <row r="376" spans="2:35" ht="15" customHeight="1" x14ac:dyDescent="0.3">
      <c r="B376" t="s">
        <v>96</v>
      </c>
      <c r="C376" t="s">
        <v>390</v>
      </c>
      <c r="D376" t="s">
        <v>8</v>
      </c>
      <c r="E376" s="9" t="s">
        <v>480</v>
      </c>
      <c r="F376" t="s">
        <v>145</v>
      </c>
      <c r="G376" s="9"/>
      <c r="H376" s="3">
        <v>960</v>
      </c>
      <c r="I376" s="8">
        <f>IF(H376="","",INDEX(Systems!F$4:F$985,MATCH($F376,Systems!D$4:D$985,0),1))</f>
        <v>18</v>
      </c>
      <c r="J376" s="9">
        <f>IF(H376="","",INDEX(Systems!E$4:E$985,MATCH($F376,Systems!D$4:D$985,0),1))</f>
        <v>30</v>
      </c>
      <c r="K376" s="9" t="s">
        <v>108</v>
      </c>
      <c r="L376" s="9">
        <v>1989</v>
      </c>
      <c r="M376" s="9">
        <v>3</v>
      </c>
      <c r="N376" s="8">
        <f t="shared" si="432"/>
        <v>17280</v>
      </c>
      <c r="O376" s="9">
        <f t="shared" si="433"/>
        <v>2019</v>
      </c>
      <c r="P376" s="2">
        <f t="shared" ref="P376:AI376" si="435">IF($B376="","",IF($O376=P$3,$N376*(1+(O$2*0.03)),IF(P$3=$O376+$J376,$N376*(1+(O$2*0.03)),IF(P$3=$O376+2*$J376,$N376*(1+(O$2*0.03)),IF(P$3=$O376+3*$J376,$N376*(1+(O$2*0.03)),IF(P$3=$O376+4*$J376,$N376*(1+(O$2*0.03)),IF(P$3=$O376+5*$J376,$N376*(1+(O$2*0.03)),"")))))))</f>
        <v>17280</v>
      </c>
      <c r="Q376" s="2" t="str">
        <f t="shared" si="435"/>
        <v/>
      </c>
      <c r="R376" s="2" t="str">
        <f t="shared" si="435"/>
        <v/>
      </c>
      <c r="S376" s="2" t="str">
        <f t="shared" si="435"/>
        <v/>
      </c>
      <c r="T376" s="2" t="str">
        <f t="shared" si="435"/>
        <v/>
      </c>
      <c r="U376" s="2" t="str">
        <f t="shared" si="435"/>
        <v/>
      </c>
      <c r="V376" s="2" t="str">
        <f t="shared" si="435"/>
        <v/>
      </c>
      <c r="W376" s="2" t="str">
        <f t="shared" si="435"/>
        <v/>
      </c>
      <c r="X376" s="2" t="str">
        <f t="shared" si="435"/>
        <v/>
      </c>
      <c r="Y376" s="2" t="str">
        <f t="shared" si="435"/>
        <v/>
      </c>
      <c r="Z376" s="2" t="str">
        <f t="shared" si="435"/>
        <v/>
      </c>
      <c r="AA376" s="2" t="str">
        <f t="shared" si="435"/>
        <v/>
      </c>
      <c r="AB376" s="2" t="str">
        <f t="shared" si="435"/>
        <v/>
      </c>
      <c r="AC376" s="2" t="str">
        <f t="shared" si="435"/>
        <v/>
      </c>
      <c r="AD376" s="2" t="str">
        <f t="shared" si="435"/>
        <v/>
      </c>
      <c r="AE376" s="2" t="str">
        <f t="shared" si="435"/>
        <v/>
      </c>
      <c r="AF376" s="2" t="str">
        <f t="shared" si="435"/>
        <v/>
      </c>
      <c r="AG376" s="2" t="str">
        <f t="shared" si="435"/>
        <v/>
      </c>
      <c r="AH376" s="2" t="str">
        <f t="shared" si="435"/>
        <v/>
      </c>
      <c r="AI376" s="2" t="str">
        <f t="shared" si="435"/>
        <v/>
      </c>
    </row>
    <row r="377" spans="2:35" ht="15" customHeight="1" x14ac:dyDescent="0.3">
      <c r="B377" t="s">
        <v>96</v>
      </c>
      <c r="C377" t="s">
        <v>390</v>
      </c>
      <c r="D377" t="s">
        <v>8</v>
      </c>
      <c r="E377" s="9" t="s">
        <v>481</v>
      </c>
      <c r="F377" t="s">
        <v>145</v>
      </c>
      <c r="G377" s="9"/>
      <c r="H377" s="3">
        <v>960</v>
      </c>
      <c r="I377" s="8">
        <f>IF(H377="","",INDEX(Systems!F$4:F$985,MATCH($F377,Systems!D$4:D$985,0),1))</f>
        <v>18</v>
      </c>
      <c r="J377" s="9">
        <f>IF(H377="","",INDEX(Systems!E$4:E$985,MATCH($F377,Systems!D$4:D$985,0),1))</f>
        <v>30</v>
      </c>
      <c r="K377" s="9" t="s">
        <v>108</v>
      </c>
      <c r="L377" s="9">
        <v>1988</v>
      </c>
      <c r="M377" s="9">
        <v>3</v>
      </c>
      <c r="N377" s="8">
        <f t="shared" si="432"/>
        <v>17280</v>
      </c>
      <c r="O377" s="9">
        <f t="shared" si="433"/>
        <v>2019</v>
      </c>
      <c r="P377" s="2">
        <f t="shared" ref="P377:AI377" si="436">IF($B377="","",IF($O377=P$3,$N377*(1+(O$2*0.03)),IF(P$3=$O377+$J377,$N377*(1+(O$2*0.03)),IF(P$3=$O377+2*$J377,$N377*(1+(O$2*0.03)),IF(P$3=$O377+3*$J377,$N377*(1+(O$2*0.03)),IF(P$3=$O377+4*$J377,$N377*(1+(O$2*0.03)),IF(P$3=$O377+5*$J377,$N377*(1+(O$2*0.03)),"")))))))</f>
        <v>17280</v>
      </c>
      <c r="Q377" s="2" t="str">
        <f t="shared" si="436"/>
        <v/>
      </c>
      <c r="R377" s="2" t="str">
        <f t="shared" si="436"/>
        <v/>
      </c>
      <c r="S377" s="2" t="str">
        <f t="shared" si="436"/>
        <v/>
      </c>
      <c r="T377" s="2" t="str">
        <f t="shared" si="436"/>
        <v/>
      </c>
      <c r="U377" s="2" t="str">
        <f t="shared" si="436"/>
        <v/>
      </c>
      <c r="V377" s="2" t="str">
        <f t="shared" si="436"/>
        <v/>
      </c>
      <c r="W377" s="2" t="str">
        <f t="shared" si="436"/>
        <v/>
      </c>
      <c r="X377" s="2" t="str">
        <f t="shared" si="436"/>
        <v/>
      </c>
      <c r="Y377" s="2" t="str">
        <f t="shared" si="436"/>
        <v/>
      </c>
      <c r="Z377" s="2" t="str">
        <f t="shared" si="436"/>
        <v/>
      </c>
      <c r="AA377" s="2" t="str">
        <f t="shared" si="436"/>
        <v/>
      </c>
      <c r="AB377" s="2" t="str">
        <f t="shared" si="436"/>
        <v/>
      </c>
      <c r="AC377" s="2" t="str">
        <f t="shared" si="436"/>
        <v/>
      </c>
      <c r="AD377" s="2" t="str">
        <f t="shared" si="436"/>
        <v/>
      </c>
      <c r="AE377" s="2" t="str">
        <f t="shared" si="436"/>
        <v/>
      </c>
      <c r="AF377" s="2" t="str">
        <f t="shared" si="436"/>
        <v/>
      </c>
      <c r="AG377" s="2" t="str">
        <f t="shared" si="436"/>
        <v/>
      </c>
      <c r="AH377" s="2" t="str">
        <f t="shared" si="436"/>
        <v/>
      </c>
      <c r="AI377" s="2" t="str">
        <f t="shared" si="436"/>
        <v/>
      </c>
    </row>
    <row r="378" spans="2:35" ht="15" customHeight="1" x14ac:dyDescent="0.3">
      <c r="B378" t="s">
        <v>96</v>
      </c>
      <c r="C378" t="s">
        <v>390</v>
      </c>
      <c r="D378" t="s">
        <v>8</v>
      </c>
      <c r="E378" s="9" t="s">
        <v>482</v>
      </c>
      <c r="F378" t="s">
        <v>145</v>
      </c>
      <c r="G378" s="9"/>
      <c r="H378" s="3">
        <v>960</v>
      </c>
      <c r="I378" s="8">
        <f>IF(H378="","",INDEX(Systems!F$4:F$985,MATCH($F378,Systems!D$4:D$985,0),1))</f>
        <v>18</v>
      </c>
      <c r="J378" s="9">
        <f>IF(H378="","",INDEX(Systems!E$4:E$985,MATCH($F378,Systems!D$4:D$985,0),1))</f>
        <v>30</v>
      </c>
      <c r="K378" s="9" t="s">
        <v>108</v>
      </c>
      <c r="L378" s="9">
        <v>1988</v>
      </c>
      <c r="M378" s="9">
        <v>3</v>
      </c>
      <c r="N378" s="8">
        <f t="shared" si="432"/>
        <v>17280</v>
      </c>
      <c r="O378" s="9">
        <f t="shared" si="433"/>
        <v>2019</v>
      </c>
      <c r="P378" s="2">
        <f t="shared" ref="P378:AI378" si="437">IF($B378="","",IF($O378=P$3,$N378*(1+(O$2*0.03)),IF(P$3=$O378+$J378,$N378*(1+(O$2*0.03)),IF(P$3=$O378+2*$J378,$N378*(1+(O$2*0.03)),IF(P$3=$O378+3*$J378,$N378*(1+(O$2*0.03)),IF(P$3=$O378+4*$J378,$N378*(1+(O$2*0.03)),IF(P$3=$O378+5*$J378,$N378*(1+(O$2*0.03)),"")))))))</f>
        <v>17280</v>
      </c>
      <c r="Q378" s="2" t="str">
        <f t="shared" si="437"/>
        <v/>
      </c>
      <c r="R378" s="2" t="str">
        <f t="shared" si="437"/>
        <v/>
      </c>
      <c r="S378" s="2" t="str">
        <f t="shared" si="437"/>
        <v/>
      </c>
      <c r="T378" s="2" t="str">
        <f t="shared" si="437"/>
        <v/>
      </c>
      <c r="U378" s="2" t="str">
        <f t="shared" si="437"/>
        <v/>
      </c>
      <c r="V378" s="2" t="str">
        <f t="shared" si="437"/>
        <v/>
      </c>
      <c r="W378" s="2" t="str">
        <f t="shared" si="437"/>
        <v/>
      </c>
      <c r="X378" s="2" t="str">
        <f t="shared" si="437"/>
        <v/>
      </c>
      <c r="Y378" s="2" t="str">
        <f t="shared" si="437"/>
        <v/>
      </c>
      <c r="Z378" s="2" t="str">
        <f t="shared" si="437"/>
        <v/>
      </c>
      <c r="AA378" s="2" t="str">
        <f t="shared" si="437"/>
        <v/>
      </c>
      <c r="AB378" s="2" t="str">
        <f t="shared" si="437"/>
        <v/>
      </c>
      <c r="AC378" s="2" t="str">
        <f t="shared" si="437"/>
        <v/>
      </c>
      <c r="AD378" s="2" t="str">
        <f t="shared" si="437"/>
        <v/>
      </c>
      <c r="AE378" s="2" t="str">
        <f t="shared" si="437"/>
        <v/>
      </c>
      <c r="AF378" s="2" t="str">
        <f t="shared" si="437"/>
        <v/>
      </c>
      <c r="AG378" s="2" t="str">
        <f t="shared" si="437"/>
        <v/>
      </c>
      <c r="AH378" s="2" t="str">
        <f t="shared" si="437"/>
        <v/>
      </c>
      <c r="AI378" s="2" t="str">
        <f t="shared" si="437"/>
        <v/>
      </c>
    </row>
    <row r="379" spans="2:35" ht="15" customHeight="1" x14ac:dyDescent="0.3">
      <c r="B379" t="s">
        <v>96</v>
      </c>
      <c r="C379" t="s">
        <v>390</v>
      </c>
      <c r="D379" t="s">
        <v>8</v>
      </c>
      <c r="E379" s="9" t="s">
        <v>483</v>
      </c>
      <c r="F379" t="s">
        <v>145</v>
      </c>
      <c r="H379" s="3">
        <v>611</v>
      </c>
      <c r="I379" s="8">
        <f>IF(H379="","",INDEX(Systems!F$4:F$985,MATCH($F379,Systems!D$4:D$985,0),1))</f>
        <v>18</v>
      </c>
      <c r="J379" s="9">
        <f>IF(H379="","",INDEX(Systems!E$4:E$985,MATCH($F379,Systems!D$4:D$985,0),1))</f>
        <v>30</v>
      </c>
      <c r="K379" s="9" t="s">
        <v>108</v>
      </c>
      <c r="L379" s="9">
        <v>1988</v>
      </c>
      <c r="M379" s="9">
        <v>3</v>
      </c>
      <c r="N379" s="8">
        <f t="shared" ref="N379:N442" si="438">IF(H379="","",H379*I379)</f>
        <v>10998</v>
      </c>
      <c r="O379" s="9">
        <f t="shared" ref="O379:O442" si="439">IF(M379="","",IF(IF(M379=1,$C$1,IF(M379=2,L379+(0.8*J379),IF(M379=3,L379+J379)))&lt;$C$1,$C$1,(IF(M379=1,$C$1,IF(M379=2,L379+(0.8*J379),IF(M379=3,L379+J379))))))</f>
        <v>2019</v>
      </c>
      <c r="P379" s="2">
        <f t="shared" ref="P379:AI379" si="440">IF($B379="","",IF($O379=P$3,$N379*(1+(O$2*0.03)),IF(P$3=$O379+$J379,$N379*(1+(O$2*0.03)),IF(P$3=$O379+2*$J379,$N379*(1+(O$2*0.03)),IF(P$3=$O379+3*$J379,$N379*(1+(O$2*0.03)),IF(P$3=$O379+4*$J379,$N379*(1+(O$2*0.03)),IF(P$3=$O379+5*$J379,$N379*(1+(O$2*0.03)),"")))))))</f>
        <v>10998</v>
      </c>
      <c r="Q379" s="2" t="str">
        <f t="shared" si="440"/>
        <v/>
      </c>
      <c r="R379" s="2" t="str">
        <f t="shared" si="440"/>
        <v/>
      </c>
      <c r="S379" s="2" t="str">
        <f t="shared" si="440"/>
        <v/>
      </c>
      <c r="T379" s="2" t="str">
        <f t="shared" si="440"/>
        <v/>
      </c>
      <c r="U379" s="2" t="str">
        <f t="shared" si="440"/>
        <v/>
      </c>
      <c r="V379" s="2" t="str">
        <f t="shared" si="440"/>
        <v/>
      </c>
      <c r="W379" s="2" t="str">
        <f t="shared" si="440"/>
        <v/>
      </c>
      <c r="X379" s="2" t="str">
        <f t="shared" si="440"/>
        <v/>
      </c>
      <c r="Y379" s="2" t="str">
        <f t="shared" si="440"/>
        <v/>
      </c>
      <c r="Z379" s="2" t="str">
        <f t="shared" si="440"/>
        <v/>
      </c>
      <c r="AA379" s="2" t="str">
        <f t="shared" si="440"/>
        <v/>
      </c>
      <c r="AB379" s="2" t="str">
        <f t="shared" si="440"/>
        <v/>
      </c>
      <c r="AC379" s="2" t="str">
        <f t="shared" si="440"/>
        <v/>
      </c>
      <c r="AD379" s="2" t="str">
        <f t="shared" si="440"/>
        <v/>
      </c>
      <c r="AE379" s="2" t="str">
        <f t="shared" si="440"/>
        <v/>
      </c>
      <c r="AF379" s="2" t="str">
        <f t="shared" si="440"/>
        <v/>
      </c>
      <c r="AG379" s="2" t="str">
        <f t="shared" si="440"/>
        <v/>
      </c>
      <c r="AH379" s="2" t="str">
        <f t="shared" si="440"/>
        <v/>
      </c>
      <c r="AI379" s="2" t="str">
        <f t="shared" si="440"/>
        <v/>
      </c>
    </row>
    <row r="380" spans="2:35" ht="15" customHeight="1" x14ac:dyDescent="0.3">
      <c r="B380" t="s">
        <v>96</v>
      </c>
      <c r="C380" t="s">
        <v>390</v>
      </c>
      <c r="D380" t="s">
        <v>9</v>
      </c>
      <c r="E380" s="9" t="s">
        <v>475</v>
      </c>
      <c r="F380" t="s">
        <v>150</v>
      </c>
      <c r="H380" s="3">
        <v>960</v>
      </c>
      <c r="I380" s="8">
        <f>IF(H380="","",INDEX(Systems!F$4:F$985,MATCH($F380,Systems!D$4:D$985,0),1))</f>
        <v>4</v>
      </c>
      <c r="J380" s="9">
        <f>IF(H380="","",INDEX(Systems!E$4:E$985,MATCH($F380,Systems!D$4:D$985,0),1))</f>
        <v>20</v>
      </c>
      <c r="K380" s="9" t="s">
        <v>108</v>
      </c>
      <c r="L380" s="9">
        <v>1980</v>
      </c>
      <c r="M380" s="9">
        <v>3</v>
      </c>
      <c r="N380" s="8">
        <f t="shared" si="438"/>
        <v>3840</v>
      </c>
      <c r="O380" s="9">
        <f t="shared" si="439"/>
        <v>2019</v>
      </c>
      <c r="P380" s="2">
        <f t="shared" ref="P380:AI380" si="441">IF($B380="","",IF($O380=P$3,$N380*(1+(O$2*0.03)),IF(P$3=$O380+$J380,$N380*(1+(O$2*0.03)),IF(P$3=$O380+2*$J380,$N380*(1+(O$2*0.03)),IF(P$3=$O380+3*$J380,$N380*(1+(O$2*0.03)),IF(P$3=$O380+4*$J380,$N380*(1+(O$2*0.03)),IF(P$3=$O380+5*$J380,$N380*(1+(O$2*0.03)),"")))))))</f>
        <v>3840</v>
      </c>
      <c r="Q380" s="2" t="str">
        <f t="shared" si="441"/>
        <v/>
      </c>
      <c r="R380" s="2" t="str">
        <f t="shared" si="441"/>
        <v/>
      </c>
      <c r="S380" s="2" t="str">
        <f t="shared" si="441"/>
        <v/>
      </c>
      <c r="T380" s="2" t="str">
        <f t="shared" si="441"/>
        <v/>
      </c>
      <c r="U380" s="2" t="str">
        <f t="shared" si="441"/>
        <v/>
      </c>
      <c r="V380" s="2" t="str">
        <f t="shared" si="441"/>
        <v/>
      </c>
      <c r="W380" s="2" t="str">
        <f t="shared" si="441"/>
        <v/>
      </c>
      <c r="X380" s="2" t="str">
        <f t="shared" si="441"/>
        <v/>
      </c>
      <c r="Y380" s="2" t="str">
        <f t="shared" si="441"/>
        <v/>
      </c>
      <c r="Z380" s="2" t="str">
        <f t="shared" si="441"/>
        <v/>
      </c>
      <c r="AA380" s="2" t="str">
        <f t="shared" si="441"/>
        <v/>
      </c>
      <c r="AB380" s="2" t="str">
        <f t="shared" si="441"/>
        <v/>
      </c>
      <c r="AC380" s="2" t="str">
        <f t="shared" si="441"/>
        <v/>
      </c>
      <c r="AD380" s="2" t="str">
        <f t="shared" si="441"/>
        <v/>
      </c>
      <c r="AE380" s="2" t="str">
        <f t="shared" si="441"/>
        <v/>
      </c>
      <c r="AF380" s="2" t="str">
        <f t="shared" si="441"/>
        <v/>
      </c>
      <c r="AG380" s="2" t="str">
        <f t="shared" si="441"/>
        <v/>
      </c>
      <c r="AH380" s="2" t="str">
        <f t="shared" si="441"/>
        <v/>
      </c>
      <c r="AI380" s="2" t="str">
        <f t="shared" si="441"/>
        <v/>
      </c>
    </row>
    <row r="381" spans="2:35" ht="15" customHeight="1" x14ac:dyDescent="0.3">
      <c r="B381" t="s">
        <v>96</v>
      </c>
      <c r="C381" t="s">
        <v>390</v>
      </c>
      <c r="D381" t="s">
        <v>9</v>
      </c>
      <c r="E381" s="9" t="s">
        <v>476</v>
      </c>
      <c r="F381" t="s">
        <v>150</v>
      </c>
      <c r="H381" s="3">
        <v>2400</v>
      </c>
      <c r="I381" s="8">
        <f>IF(H381="","",INDEX(Systems!F$4:F$985,MATCH($F381,Systems!D$4:D$985,0),1))</f>
        <v>4</v>
      </c>
      <c r="J381" s="9">
        <f>IF(H381="","",INDEX(Systems!E$4:E$985,MATCH($F381,Systems!D$4:D$985,0),1))</f>
        <v>20</v>
      </c>
      <c r="K381" s="9" t="s">
        <v>108</v>
      </c>
      <c r="L381" s="9">
        <v>1980</v>
      </c>
      <c r="M381" s="9">
        <v>3</v>
      </c>
      <c r="N381" s="8">
        <f t="shared" si="438"/>
        <v>9600</v>
      </c>
      <c r="O381" s="9">
        <f t="shared" si="439"/>
        <v>2019</v>
      </c>
      <c r="P381" s="2">
        <f t="shared" ref="P381:AI381" si="442">IF($B381="","",IF($O381=P$3,$N381*(1+(O$2*0.03)),IF(P$3=$O381+$J381,$N381*(1+(O$2*0.03)),IF(P$3=$O381+2*$J381,$N381*(1+(O$2*0.03)),IF(P$3=$O381+3*$J381,$N381*(1+(O$2*0.03)),IF(P$3=$O381+4*$J381,$N381*(1+(O$2*0.03)),IF(P$3=$O381+5*$J381,$N381*(1+(O$2*0.03)),"")))))))</f>
        <v>9600</v>
      </c>
      <c r="Q381" s="2" t="str">
        <f t="shared" si="442"/>
        <v/>
      </c>
      <c r="R381" s="2" t="str">
        <f t="shared" si="442"/>
        <v/>
      </c>
      <c r="S381" s="2" t="str">
        <f t="shared" si="442"/>
        <v/>
      </c>
      <c r="T381" s="2" t="str">
        <f t="shared" si="442"/>
        <v/>
      </c>
      <c r="U381" s="2" t="str">
        <f t="shared" si="442"/>
        <v/>
      </c>
      <c r="V381" s="2" t="str">
        <f t="shared" si="442"/>
        <v/>
      </c>
      <c r="W381" s="2" t="str">
        <f t="shared" si="442"/>
        <v/>
      </c>
      <c r="X381" s="2" t="str">
        <f t="shared" si="442"/>
        <v/>
      </c>
      <c r="Y381" s="2" t="str">
        <f t="shared" si="442"/>
        <v/>
      </c>
      <c r="Z381" s="2" t="str">
        <f t="shared" si="442"/>
        <v/>
      </c>
      <c r="AA381" s="2" t="str">
        <f t="shared" si="442"/>
        <v/>
      </c>
      <c r="AB381" s="2" t="str">
        <f t="shared" si="442"/>
        <v/>
      </c>
      <c r="AC381" s="2" t="str">
        <f t="shared" si="442"/>
        <v/>
      </c>
      <c r="AD381" s="2" t="str">
        <f t="shared" si="442"/>
        <v/>
      </c>
      <c r="AE381" s="2" t="str">
        <f t="shared" si="442"/>
        <v/>
      </c>
      <c r="AF381" s="2" t="str">
        <f t="shared" si="442"/>
        <v/>
      </c>
      <c r="AG381" s="2" t="str">
        <f t="shared" si="442"/>
        <v/>
      </c>
      <c r="AH381" s="2" t="str">
        <f t="shared" si="442"/>
        <v/>
      </c>
      <c r="AI381" s="2" t="str">
        <f t="shared" si="442"/>
        <v/>
      </c>
    </row>
    <row r="382" spans="2:35" ht="15" customHeight="1" x14ac:dyDescent="0.3">
      <c r="B382" t="s">
        <v>96</v>
      </c>
      <c r="C382" t="s">
        <v>390</v>
      </c>
      <c r="D382" t="s">
        <v>9</v>
      </c>
      <c r="E382" s="9" t="s">
        <v>477</v>
      </c>
      <c r="F382" t="s">
        <v>150</v>
      </c>
      <c r="G382" s="9"/>
      <c r="H382" s="3">
        <v>960</v>
      </c>
      <c r="I382" s="8">
        <f>IF(H382="","",INDEX(Systems!F$4:F$985,MATCH($F382,Systems!D$4:D$985,0),1))</f>
        <v>4</v>
      </c>
      <c r="J382" s="9">
        <f>IF(H382="","",INDEX(Systems!E$4:E$985,MATCH($F382,Systems!D$4:D$985,0),1))</f>
        <v>20</v>
      </c>
      <c r="K382" s="9" t="s">
        <v>108</v>
      </c>
      <c r="L382" s="9">
        <v>1988</v>
      </c>
      <c r="M382" s="9">
        <v>3</v>
      </c>
      <c r="N382" s="8">
        <f t="shared" si="438"/>
        <v>3840</v>
      </c>
      <c r="O382" s="9">
        <f t="shared" si="439"/>
        <v>2019</v>
      </c>
      <c r="P382" s="2">
        <f t="shared" ref="P382:AI382" si="443">IF($B382="","",IF($O382=P$3,$N382*(1+(O$2*0.03)),IF(P$3=$O382+$J382,$N382*(1+(O$2*0.03)),IF(P$3=$O382+2*$J382,$N382*(1+(O$2*0.03)),IF(P$3=$O382+3*$J382,$N382*(1+(O$2*0.03)),IF(P$3=$O382+4*$J382,$N382*(1+(O$2*0.03)),IF(P$3=$O382+5*$J382,$N382*(1+(O$2*0.03)),"")))))))</f>
        <v>3840</v>
      </c>
      <c r="Q382" s="2" t="str">
        <f t="shared" si="443"/>
        <v/>
      </c>
      <c r="R382" s="2" t="str">
        <f t="shared" si="443"/>
        <v/>
      </c>
      <c r="S382" s="2" t="str">
        <f t="shared" si="443"/>
        <v/>
      </c>
      <c r="T382" s="2" t="str">
        <f t="shared" si="443"/>
        <v/>
      </c>
      <c r="U382" s="2" t="str">
        <f t="shared" si="443"/>
        <v/>
      </c>
      <c r="V382" s="2" t="str">
        <f t="shared" si="443"/>
        <v/>
      </c>
      <c r="W382" s="2" t="str">
        <f t="shared" si="443"/>
        <v/>
      </c>
      <c r="X382" s="2" t="str">
        <f t="shared" si="443"/>
        <v/>
      </c>
      <c r="Y382" s="2" t="str">
        <f t="shared" si="443"/>
        <v/>
      </c>
      <c r="Z382" s="2" t="str">
        <f t="shared" si="443"/>
        <v/>
      </c>
      <c r="AA382" s="2" t="str">
        <f t="shared" si="443"/>
        <v/>
      </c>
      <c r="AB382" s="2" t="str">
        <f t="shared" si="443"/>
        <v/>
      </c>
      <c r="AC382" s="2" t="str">
        <f t="shared" si="443"/>
        <v/>
      </c>
      <c r="AD382" s="2" t="str">
        <f t="shared" si="443"/>
        <v/>
      </c>
      <c r="AE382" s="2" t="str">
        <f t="shared" si="443"/>
        <v/>
      </c>
      <c r="AF382" s="2" t="str">
        <f t="shared" si="443"/>
        <v/>
      </c>
      <c r="AG382" s="2" t="str">
        <f t="shared" si="443"/>
        <v/>
      </c>
      <c r="AH382" s="2" t="str">
        <f t="shared" si="443"/>
        <v/>
      </c>
      <c r="AI382" s="2" t="str">
        <f t="shared" si="443"/>
        <v/>
      </c>
    </row>
    <row r="383" spans="2:35" ht="15" customHeight="1" x14ac:dyDescent="0.3">
      <c r="B383" t="s">
        <v>96</v>
      </c>
      <c r="C383" t="s">
        <v>390</v>
      </c>
      <c r="D383" t="s">
        <v>9</v>
      </c>
      <c r="E383" s="9" t="s">
        <v>478</v>
      </c>
      <c r="F383" t="s">
        <v>150</v>
      </c>
      <c r="G383" s="9"/>
      <c r="H383" s="3">
        <v>960</v>
      </c>
      <c r="I383" s="8">
        <f>IF(H383="","",INDEX(Systems!F$4:F$985,MATCH($F383,Systems!D$4:D$985,0),1))</f>
        <v>4</v>
      </c>
      <c r="J383" s="9">
        <f>IF(H383="","",INDEX(Systems!E$4:E$985,MATCH($F383,Systems!D$4:D$985,0),1))</f>
        <v>20</v>
      </c>
      <c r="K383" s="9" t="s">
        <v>108</v>
      </c>
      <c r="L383" s="9">
        <v>1988</v>
      </c>
      <c r="M383" s="9">
        <v>3</v>
      </c>
      <c r="N383" s="8">
        <f t="shared" si="438"/>
        <v>3840</v>
      </c>
      <c r="O383" s="9">
        <f t="shared" si="439"/>
        <v>2019</v>
      </c>
      <c r="P383" s="2">
        <f t="shared" ref="P383:AI383" si="444">IF($B383="","",IF($O383=P$3,$N383*(1+(O$2*0.03)),IF(P$3=$O383+$J383,$N383*(1+(O$2*0.03)),IF(P$3=$O383+2*$J383,$N383*(1+(O$2*0.03)),IF(P$3=$O383+3*$J383,$N383*(1+(O$2*0.03)),IF(P$3=$O383+4*$J383,$N383*(1+(O$2*0.03)),IF(P$3=$O383+5*$J383,$N383*(1+(O$2*0.03)),"")))))))</f>
        <v>3840</v>
      </c>
      <c r="Q383" s="2" t="str">
        <f t="shared" si="444"/>
        <v/>
      </c>
      <c r="R383" s="2" t="str">
        <f t="shared" si="444"/>
        <v/>
      </c>
      <c r="S383" s="2" t="str">
        <f t="shared" si="444"/>
        <v/>
      </c>
      <c r="T383" s="2" t="str">
        <f t="shared" si="444"/>
        <v/>
      </c>
      <c r="U383" s="2" t="str">
        <f t="shared" si="444"/>
        <v/>
      </c>
      <c r="V383" s="2" t="str">
        <f t="shared" si="444"/>
        <v/>
      </c>
      <c r="W383" s="2" t="str">
        <f t="shared" si="444"/>
        <v/>
      </c>
      <c r="X383" s="2" t="str">
        <f t="shared" si="444"/>
        <v/>
      </c>
      <c r="Y383" s="2" t="str">
        <f t="shared" si="444"/>
        <v/>
      </c>
      <c r="Z383" s="2" t="str">
        <f t="shared" si="444"/>
        <v/>
      </c>
      <c r="AA383" s="2" t="str">
        <f t="shared" si="444"/>
        <v/>
      </c>
      <c r="AB383" s="2" t="str">
        <f t="shared" si="444"/>
        <v/>
      </c>
      <c r="AC383" s="2" t="str">
        <f t="shared" si="444"/>
        <v/>
      </c>
      <c r="AD383" s="2" t="str">
        <f t="shared" si="444"/>
        <v/>
      </c>
      <c r="AE383" s="2" t="str">
        <f t="shared" si="444"/>
        <v/>
      </c>
      <c r="AF383" s="2" t="str">
        <f t="shared" si="444"/>
        <v/>
      </c>
      <c r="AG383" s="2" t="str">
        <f t="shared" si="444"/>
        <v/>
      </c>
      <c r="AH383" s="2" t="str">
        <f t="shared" si="444"/>
        <v/>
      </c>
      <c r="AI383" s="2" t="str">
        <f t="shared" si="444"/>
        <v/>
      </c>
    </row>
    <row r="384" spans="2:35" ht="15" customHeight="1" x14ac:dyDescent="0.3">
      <c r="B384" t="s">
        <v>96</v>
      </c>
      <c r="C384" t="s">
        <v>390</v>
      </c>
      <c r="D384" t="s">
        <v>9</v>
      </c>
      <c r="E384" s="9" t="s">
        <v>479</v>
      </c>
      <c r="F384" t="s">
        <v>150</v>
      </c>
      <c r="G384" s="9"/>
      <c r="H384" s="3">
        <v>960</v>
      </c>
      <c r="I384" s="8">
        <f>IF(H384="","",INDEX(Systems!F$4:F$985,MATCH($F384,Systems!D$4:D$985,0),1))</f>
        <v>4</v>
      </c>
      <c r="J384" s="9">
        <f>IF(H384="","",INDEX(Systems!E$4:E$985,MATCH($F384,Systems!D$4:D$985,0),1))</f>
        <v>20</v>
      </c>
      <c r="K384" s="9" t="s">
        <v>108</v>
      </c>
      <c r="L384" s="9">
        <v>1994</v>
      </c>
      <c r="M384" s="9">
        <v>3</v>
      </c>
      <c r="N384" s="8">
        <f t="shared" si="438"/>
        <v>3840</v>
      </c>
      <c r="O384" s="9">
        <f t="shared" si="439"/>
        <v>2019</v>
      </c>
      <c r="P384" s="2">
        <f t="shared" ref="P384:AI384" si="445">IF($B384="","",IF($O384=P$3,$N384*(1+(O$2*0.03)),IF(P$3=$O384+$J384,$N384*(1+(O$2*0.03)),IF(P$3=$O384+2*$J384,$N384*(1+(O$2*0.03)),IF(P$3=$O384+3*$J384,$N384*(1+(O$2*0.03)),IF(P$3=$O384+4*$J384,$N384*(1+(O$2*0.03)),IF(P$3=$O384+5*$J384,$N384*(1+(O$2*0.03)),"")))))))</f>
        <v>3840</v>
      </c>
      <c r="Q384" s="2" t="str">
        <f t="shared" si="445"/>
        <v/>
      </c>
      <c r="R384" s="2" t="str">
        <f t="shared" si="445"/>
        <v/>
      </c>
      <c r="S384" s="2" t="str">
        <f t="shared" si="445"/>
        <v/>
      </c>
      <c r="T384" s="2" t="str">
        <f t="shared" si="445"/>
        <v/>
      </c>
      <c r="U384" s="2" t="str">
        <f t="shared" si="445"/>
        <v/>
      </c>
      <c r="V384" s="2" t="str">
        <f t="shared" si="445"/>
        <v/>
      </c>
      <c r="W384" s="2" t="str">
        <f t="shared" si="445"/>
        <v/>
      </c>
      <c r="X384" s="2" t="str">
        <f t="shared" si="445"/>
        <v/>
      </c>
      <c r="Y384" s="2" t="str">
        <f t="shared" si="445"/>
        <v/>
      </c>
      <c r="Z384" s="2" t="str">
        <f t="shared" si="445"/>
        <v/>
      </c>
      <c r="AA384" s="2" t="str">
        <f t="shared" si="445"/>
        <v/>
      </c>
      <c r="AB384" s="2" t="str">
        <f t="shared" si="445"/>
        <v/>
      </c>
      <c r="AC384" s="2" t="str">
        <f t="shared" si="445"/>
        <v/>
      </c>
      <c r="AD384" s="2" t="str">
        <f t="shared" si="445"/>
        <v/>
      </c>
      <c r="AE384" s="2" t="str">
        <f t="shared" si="445"/>
        <v/>
      </c>
      <c r="AF384" s="2" t="str">
        <f t="shared" si="445"/>
        <v/>
      </c>
      <c r="AG384" s="2" t="str">
        <f t="shared" si="445"/>
        <v/>
      </c>
      <c r="AH384" s="2" t="str">
        <f t="shared" si="445"/>
        <v/>
      </c>
      <c r="AI384" s="2" t="str">
        <f t="shared" si="445"/>
        <v/>
      </c>
    </row>
    <row r="385" spans="2:35" ht="15" customHeight="1" x14ac:dyDescent="0.3">
      <c r="B385" t="s">
        <v>96</v>
      </c>
      <c r="C385" t="s">
        <v>390</v>
      </c>
      <c r="D385" t="s">
        <v>9</v>
      </c>
      <c r="E385" s="9" t="s">
        <v>480</v>
      </c>
      <c r="F385" t="s">
        <v>150</v>
      </c>
      <c r="G385" s="9"/>
      <c r="H385" s="3">
        <v>960</v>
      </c>
      <c r="I385" s="8">
        <f>IF(H385="","",INDEX(Systems!F$4:F$985,MATCH($F385,Systems!D$4:D$985,0),1))</f>
        <v>4</v>
      </c>
      <c r="J385" s="9">
        <f>IF(H385="","",INDEX(Systems!E$4:E$985,MATCH($F385,Systems!D$4:D$985,0),1))</f>
        <v>20</v>
      </c>
      <c r="K385" s="9" t="s">
        <v>108</v>
      </c>
      <c r="L385" s="9">
        <v>1989</v>
      </c>
      <c r="M385" s="9">
        <v>3</v>
      </c>
      <c r="N385" s="8">
        <f t="shared" si="438"/>
        <v>3840</v>
      </c>
      <c r="O385" s="9">
        <f t="shared" si="439"/>
        <v>2019</v>
      </c>
      <c r="P385" s="2">
        <f t="shared" ref="P385:AI385" si="446">IF($B385="","",IF($O385=P$3,$N385*(1+(O$2*0.03)),IF(P$3=$O385+$J385,$N385*(1+(O$2*0.03)),IF(P$3=$O385+2*$J385,$N385*(1+(O$2*0.03)),IF(P$3=$O385+3*$J385,$N385*(1+(O$2*0.03)),IF(P$3=$O385+4*$J385,$N385*(1+(O$2*0.03)),IF(P$3=$O385+5*$J385,$N385*(1+(O$2*0.03)),"")))))))</f>
        <v>3840</v>
      </c>
      <c r="Q385" s="2" t="str">
        <f t="shared" si="446"/>
        <v/>
      </c>
      <c r="R385" s="2" t="str">
        <f t="shared" si="446"/>
        <v/>
      </c>
      <c r="S385" s="2" t="str">
        <f t="shared" si="446"/>
        <v/>
      </c>
      <c r="T385" s="2" t="str">
        <f t="shared" si="446"/>
        <v/>
      </c>
      <c r="U385" s="2" t="str">
        <f t="shared" si="446"/>
        <v/>
      </c>
      <c r="V385" s="2" t="str">
        <f t="shared" si="446"/>
        <v/>
      </c>
      <c r="W385" s="2" t="str">
        <f t="shared" si="446"/>
        <v/>
      </c>
      <c r="X385" s="2" t="str">
        <f t="shared" si="446"/>
        <v/>
      </c>
      <c r="Y385" s="2" t="str">
        <f t="shared" si="446"/>
        <v/>
      </c>
      <c r="Z385" s="2" t="str">
        <f t="shared" si="446"/>
        <v/>
      </c>
      <c r="AA385" s="2" t="str">
        <f t="shared" si="446"/>
        <v/>
      </c>
      <c r="AB385" s="2" t="str">
        <f t="shared" si="446"/>
        <v/>
      </c>
      <c r="AC385" s="2" t="str">
        <f t="shared" si="446"/>
        <v/>
      </c>
      <c r="AD385" s="2" t="str">
        <f t="shared" si="446"/>
        <v/>
      </c>
      <c r="AE385" s="2" t="str">
        <f t="shared" si="446"/>
        <v/>
      </c>
      <c r="AF385" s="2" t="str">
        <f t="shared" si="446"/>
        <v/>
      </c>
      <c r="AG385" s="2" t="str">
        <f t="shared" si="446"/>
        <v/>
      </c>
      <c r="AH385" s="2" t="str">
        <f t="shared" si="446"/>
        <v/>
      </c>
      <c r="AI385" s="2" t="str">
        <f t="shared" si="446"/>
        <v/>
      </c>
    </row>
    <row r="386" spans="2:35" ht="15" customHeight="1" x14ac:dyDescent="0.3">
      <c r="B386" t="s">
        <v>96</v>
      </c>
      <c r="C386" t="s">
        <v>390</v>
      </c>
      <c r="D386" t="s">
        <v>9</v>
      </c>
      <c r="E386" s="9" t="s">
        <v>481</v>
      </c>
      <c r="F386" t="s">
        <v>150</v>
      </c>
      <c r="G386" s="9"/>
      <c r="H386" s="3">
        <v>960</v>
      </c>
      <c r="I386" s="8">
        <f>IF(H386="","",INDEX(Systems!F$4:F$985,MATCH($F386,Systems!D$4:D$985,0),1))</f>
        <v>4</v>
      </c>
      <c r="J386" s="9">
        <f>IF(H386="","",INDEX(Systems!E$4:E$985,MATCH($F386,Systems!D$4:D$985,0),1))</f>
        <v>20</v>
      </c>
      <c r="K386" s="9" t="s">
        <v>108</v>
      </c>
      <c r="L386" s="9">
        <v>1988</v>
      </c>
      <c r="M386" s="9">
        <v>3</v>
      </c>
      <c r="N386" s="8">
        <f t="shared" si="438"/>
        <v>3840</v>
      </c>
      <c r="O386" s="9">
        <f t="shared" si="439"/>
        <v>2019</v>
      </c>
      <c r="P386" s="2">
        <f t="shared" ref="P386:AI386" si="447">IF($B386="","",IF($O386=P$3,$N386*(1+(O$2*0.03)),IF(P$3=$O386+$J386,$N386*(1+(O$2*0.03)),IF(P$3=$O386+2*$J386,$N386*(1+(O$2*0.03)),IF(P$3=$O386+3*$J386,$N386*(1+(O$2*0.03)),IF(P$3=$O386+4*$J386,$N386*(1+(O$2*0.03)),IF(P$3=$O386+5*$J386,$N386*(1+(O$2*0.03)),"")))))))</f>
        <v>3840</v>
      </c>
      <c r="Q386" s="2" t="str">
        <f t="shared" si="447"/>
        <v/>
      </c>
      <c r="R386" s="2" t="str">
        <f t="shared" si="447"/>
        <v/>
      </c>
      <c r="S386" s="2" t="str">
        <f t="shared" si="447"/>
        <v/>
      </c>
      <c r="T386" s="2" t="str">
        <f t="shared" si="447"/>
        <v/>
      </c>
      <c r="U386" s="2" t="str">
        <f t="shared" si="447"/>
        <v/>
      </c>
      <c r="V386" s="2" t="str">
        <f t="shared" si="447"/>
        <v/>
      </c>
      <c r="W386" s="2" t="str">
        <f t="shared" si="447"/>
        <v/>
      </c>
      <c r="X386" s="2" t="str">
        <f t="shared" si="447"/>
        <v/>
      </c>
      <c r="Y386" s="2" t="str">
        <f t="shared" si="447"/>
        <v/>
      </c>
      <c r="Z386" s="2" t="str">
        <f t="shared" si="447"/>
        <v/>
      </c>
      <c r="AA386" s="2" t="str">
        <f t="shared" si="447"/>
        <v/>
      </c>
      <c r="AB386" s="2" t="str">
        <f t="shared" si="447"/>
        <v/>
      </c>
      <c r="AC386" s="2" t="str">
        <f t="shared" si="447"/>
        <v/>
      </c>
      <c r="AD386" s="2" t="str">
        <f t="shared" si="447"/>
        <v/>
      </c>
      <c r="AE386" s="2" t="str">
        <f t="shared" si="447"/>
        <v/>
      </c>
      <c r="AF386" s="2" t="str">
        <f t="shared" si="447"/>
        <v/>
      </c>
      <c r="AG386" s="2" t="str">
        <f t="shared" si="447"/>
        <v/>
      </c>
      <c r="AH386" s="2" t="str">
        <f t="shared" si="447"/>
        <v/>
      </c>
      <c r="AI386" s="2" t="str">
        <f t="shared" si="447"/>
        <v/>
      </c>
    </row>
    <row r="387" spans="2:35" ht="15" customHeight="1" x14ac:dyDescent="0.3">
      <c r="B387" t="s">
        <v>96</v>
      </c>
      <c r="C387" t="s">
        <v>390</v>
      </c>
      <c r="D387" t="s">
        <v>9</v>
      </c>
      <c r="E387" s="9" t="s">
        <v>482</v>
      </c>
      <c r="F387" t="s">
        <v>150</v>
      </c>
      <c r="G387" s="9"/>
      <c r="H387" s="3">
        <v>960</v>
      </c>
      <c r="I387" s="8">
        <f>IF(H387="","",INDEX(Systems!F$4:F$985,MATCH($F387,Systems!D$4:D$985,0),1))</f>
        <v>4</v>
      </c>
      <c r="J387" s="9">
        <f>IF(H387="","",INDEX(Systems!E$4:E$985,MATCH($F387,Systems!D$4:D$985,0),1))</f>
        <v>20</v>
      </c>
      <c r="K387" s="9" t="s">
        <v>108</v>
      </c>
      <c r="L387" s="9">
        <v>1988</v>
      </c>
      <c r="M387" s="9">
        <v>3</v>
      </c>
      <c r="N387" s="8">
        <f t="shared" si="438"/>
        <v>3840</v>
      </c>
      <c r="O387" s="9">
        <f t="shared" si="439"/>
        <v>2019</v>
      </c>
      <c r="P387" s="2">
        <f t="shared" ref="P387:AI387" si="448">IF($B387="","",IF($O387=P$3,$N387*(1+(O$2*0.03)),IF(P$3=$O387+$J387,$N387*(1+(O$2*0.03)),IF(P$3=$O387+2*$J387,$N387*(1+(O$2*0.03)),IF(P$3=$O387+3*$J387,$N387*(1+(O$2*0.03)),IF(P$3=$O387+4*$J387,$N387*(1+(O$2*0.03)),IF(P$3=$O387+5*$J387,$N387*(1+(O$2*0.03)),"")))))))</f>
        <v>3840</v>
      </c>
      <c r="Q387" s="2" t="str">
        <f t="shared" si="448"/>
        <v/>
      </c>
      <c r="R387" s="2" t="str">
        <f t="shared" si="448"/>
        <v/>
      </c>
      <c r="S387" s="2" t="str">
        <f t="shared" si="448"/>
        <v/>
      </c>
      <c r="T387" s="2" t="str">
        <f t="shared" si="448"/>
        <v/>
      </c>
      <c r="U387" s="2" t="str">
        <f t="shared" si="448"/>
        <v/>
      </c>
      <c r="V387" s="2" t="str">
        <f t="shared" si="448"/>
        <v/>
      </c>
      <c r="W387" s="2" t="str">
        <f t="shared" si="448"/>
        <v/>
      </c>
      <c r="X387" s="2" t="str">
        <f t="shared" si="448"/>
        <v/>
      </c>
      <c r="Y387" s="2" t="str">
        <f t="shared" si="448"/>
        <v/>
      </c>
      <c r="Z387" s="2" t="str">
        <f t="shared" si="448"/>
        <v/>
      </c>
      <c r="AA387" s="2" t="str">
        <f t="shared" si="448"/>
        <v/>
      </c>
      <c r="AB387" s="2" t="str">
        <f t="shared" si="448"/>
        <v/>
      </c>
      <c r="AC387" s="2" t="str">
        <f t="shared" si="448"/>
        <v/>
      </c>
      <c r="AD387" s="2" t="str">
        <f t="shared" si="448"/>
        <v/>
      </c>
      <c r="AE387" s="2" t="str">
        <f t="shared" si="448"/>
        <v/>
      </c>
      <c r="AF387" s="2" t="str">
        <f t="shared" si="448"/>
        <v/>
      </c>
      <c r="AG387" s="2" t="str">
        <f t="shared" si="448"/>
        <v/>
      </c>
      <c r="AH387" s="2" t="str">
        <f t="shared" si="448"/>
        <v/>
      </c>
      <c r="AI387" s="2" t="str">
        <f t="shared" si="448"/>
        <v/>
      </c>
    </row>
    <row r="388" spans="2:35" ht="15" customHeight="1" x14ac:dyDescent="0.3">
      <c r="B388" t="s">
        <v>96</v>
      </c>
      <c r="C388" t="s">
        <v>390</v>
      </c>
      <c r="D388" t="s">
        <v>7</v>
      </c>
      <c r="E388" s="9" t="s">
        <v>483</v>
      </c>
      <c r="F388" t="s">
        <v>42</v>
      </c>
      <c r="G388" s="9"/>
      <c r="H388" s="3">
        <v>611</v>
      </c>
      <c r="I388" s="8">
        <f>IF(H388="","",INDEX(Systems!F$4:F$985,MATCH($F388,Systems!D$4:D$985,0),1))</f>
        <v>9.75</v>
      </c>
      <c r="J388" s="9">
        <f>IF(H388="","",INDEX(Systems!E$4:E$985,MATCH($F388,Systems!D$4:D$985,0),1))</f>
        <v>12</v>
      </c>
      <c r="K388" s="9" t="s">
        <v>108</v>
      </c>
      <c r="L388" s="9">
        <v>1988</v>
      </c>
      <c r="M388" s="9">
        <v>3</v>
      </c>
      <c r="N388" s="8">
        <f t="shared" si="438"/>
        <v>5957.25</v>
      </c>
      <c r="O388" s="9">
        <f t="shared" si="439"/>
        <v>2019</v>
      </c>
      <c r="P388" s="2">
        <f t="shared" ref="P388:AI388" si="449">IF($B388="","",IF($O388=P$3,$N388*(1+(O$2*0.03)),IF(P$3=$O388+$J388,$N388*(1+(O$2*0.03)),IF(P$3=$O388+2*$J388,$N388*(1+(O$2*0.03)),IF(P$3=$O388+3*$J388,$N388*(1+(O$2*0.03)),IF(P$3=$O388+4*$J388,$N388*(1+(O$2*0.03)),IF(P$3=$O388+5*$J388,$N388*(1+(O$2*0.03)),"")))))))</f>
        <v>5957.25</v>
      </c>
      <c r="Q388" s="2" t="str">
        <f t="shared" si="449"/>
        <v/>
      </c>
      <c r="R388" s="2" t="str">
        <f t="shared" si="449"/>
        <v/>
      </c>
      <c r="S388" s="2" t="str">
        <f t="shared" si="449"/>
        <v/>
      </c>
      <c r="T388" s="2" t="str">
        <f t="shared" si="449"/>
        <v/>
      </c>
      <c r="U388" s="2" t="str">
        <f t="shared" si="449"/>
        <v/>
      </c>
      <c r="V388" s="2" t="str">
        <f t="shared" si="449"/>
        <v/>
      </c>
      <c r="W388" s="2" t="str">
        <f t="shared" si="449"/>
        <v/>
      </c>
      <c r="X388" s="2" t="str">
        <f t="shared" si="449"/>
        <v/>
      </c>
      <c r="Y388" s="2" t="str">
        <f t="shared" si="449"/>
        <v/>
      </c>
      <c r="Z388" s="2" t="str">
        <f t="shared" si="449"/>
        <v/>
      </c>
      <c r="AA388" s="2" t="str">
        <f t="shared" si="449"/>
        <v/>
      </c>
      <c r="AB388" s="2">
        <f t="shared" si="449"/>
        <v>8101.86</v>
      </c>
      <c r="AC388" s="2" t="str">
        <f t="shared" si="449"/>
        <v/>
      </c>
      <c r="AD388" s="2" t="str">
        <f t="shared" si="449"/>
        <v/>
      </c>
      <c r="AE388" s="2" t="str">
        <f t="shared" si="449"/>
        <v/>
      </c>
      <c r="AF388" s="2" t="str">
        <f t="shared" si="449"/>
        <v/>
      </c>
      <c r="AG388" s="2" t="str">
        <f t="shared" si="449"/>
        <v/>
      </c>
      <c r="AH388" s="2" t="str">
        <f t="shared" si="449"/>
        <v/>
      </c>
      <c r="AI388" s="2" t="str">
        <f t="shared" si="449"/>
        <v/>
      </c>
    </row>
    <row r="389" spans="2:35" ht="15" customHeight="1" x14ac:dyDescent="0.3">
      <c r="B389" t="s">
        <v>96</v>
      </c>
      <c r="C389" t="s">
        <v>390</v>
      </c>
      <c r="D389" t="s">
        <v>7</v>
      </c>
      <c r="E389" s="9" t="s">
        <v>483</v>
      </c>
      <c r="F389" t="s">
        <v>53</v>
      </c>
      <c r="G389" s="9"/>
      <c r="H389" s="3">
        <v>611</v>
      </c>
      <c r="I389" s="8">
        <f>IF(H389="","",INDEX(Systems!F$4:F$985,MATCH($F389,Systems!D$4:D$985,0),1))</f>
        <v>1.6</v>
      </c>
      <c r="J389" s="9">
        <f>IF(H389="","",INDEX(Systems!E$4:E$985,MATCH($F389,Systems!D$4:D$985,0),1))</f>
        <v>10</v>
      </c>
      <c r="K389" s="9" t="s">
        <v>108</v>
      </c>
      <c r="L389" s="9">
        <v>1988</v>
      </c>
      <c r="M389" s="9">
        <v>1</v>
      </c>
      <c r="N389" s="8">
        <f t="shared" si="438"/>
        <v>977.6</v>
      </c>
      <c r="O389" s="9">
        <f t="shared" si="439"/>
        <v>2019</v>
      </c>
      <c r="P389" s="2">
        <f t="shared" ref="P389:AI389" si="450">IF($B389="","",IF($O389=P$3,$N389*(1+(O$2*0.03)),IF(P$3=$O389+$J389,$N389*(1+(O$2*0.03)),IF(P$3=$O389+2*$J389,$N389*(1+(O$2*0.03)),IF(P$3=$O389+3*$J389,$N389*(1+(O$2*0.03)),IF(P$3=$O389+4*$J389,$N389*(1+(O$2*0.03)),IF(P$3=$O389+5*$J389,$N389*(1+(O$2*0.03)),"")))))))</f>
        <v>977.6</v>
      </c>
      <c r="Q389" s="2" t="str">
        <f t="shared" si="450"/>
        <v/>
      </c>
      <c r="R389" s="2" t="str">
        <f t="shared" si="450"/>
        <v/>
      </c>
      <c r="S389" s="2" t="str">
        <f t="shared" si="450"/>
        <v/>
      </c>
      <c r="T389" s="2" t="str">
        <f t="shared" si="450"/>
        <v/>
      </c>
      <c r="U389" s="2" t="str">
        <f t="shared" si="450"/>
        <v/>
      </c>
      <c r="V389" s="2" t="str">
        <f t="shared" si="450"/>
        <v/>
      </c>
      <c r="W389" s="2" t="str">
        <f t="shared" si="450"/>
        <v/>
      </c>
      <c r="X389" s="2" t="str">
        <f t="shared" si="450"/>
        <v/>
      </c>
      <c r="Y389" s="2" t="str">
        <f t="shared" si="450"/>
        <v/>
      </c>
      <c r="Z389" s="2">
        <f t="shared" si="450"/>
        <v>1270.8800000000001</v>
      </c>
      <c r="AA389" s="2" t="str">
        <f t="shared" si="450"/>
        <v/>
      </c>
      <c r="AB389" s="2" t="str">
        <f t="shared" si="450"/>
        <v/>
      </c>
      <c r="AC389" s="2" t="str">
        <f t="shared" si="450"/>
        <v/>
      </c>
      <c r="AD389" s="2" t="str">
        <f t="shared" si="450"/>
        <v/>
      </c>
      <c r="AE389" s="2" t="str">
        <f t="shared" si="450"/>
        <v/>
      </c>
      <c r="AF389" s="2" t="str">
        <f t="shared" si="450"/>
        <v/>
      </c>
      <c r="AG389" s="2" t="str">
        <f t="shared" si="450"/>
        <v/>
      </c>
      <c r="AH389" s="2" t="str">
        <f t="shared" si="450"/>
        <v/>
      </c>
      <c r="AI389" s="2" t="str">
        <f t="shared" si="450"/>
        <v/>
      </c>
    </row>
    <row r="390" spans="2:35" ht="15" customHeight="1" x14ac:dyDescent="0.3">
      <c r="B390" t="s">
        <v>96</v>
      </c>
      <c r="C390" t="s">
        <v>390</v>
      </c>
      <c r="D390" t="s">
        <v>7</v>
      </c>
      <c r="E390" s="9" t="s">
        <v>483</v>
      </c>
      <c r="F390" t="s">
        <v>54</v>
      </c>
      <c r="G390" s="9"/>
      <c r="H390" s="3">
        <v>611</v>
      </c>
      <c r="I390" s="8">
        <f>IF(H390="","",INDEX(Systems!F$4:F$985,MATCH($F390,Systems!D$4:D$985,0),1))</f>
        <v>1.5</v>
      </c>
      <c r="J390" s="9">
        <f>IF(H390="","",INDEX(Systems!E$4:E$985,MATCH($F390,Systems!D$4:D$985,0),1))</f>
        <v>10</v>
      </c>
      <c r="K390" s="9" t="s">
        <v>108</v>
      </c>
      <c r="L390" s="9">
        <v>1988</v>
      </c>
      <c r="M390" s="9">
        <v>1</v>
      </c>
      <c r="N390" s="8">
        <f t="shared" si="438"/>
        <v>916.5</v>
      </c>
      <c r="O390" s="9">
        <f t="shared" si="439"/>
        <v>2019</v>
      </c>
      <c r="P390" s="2">
        <f t="shared" ref="P390:AI390" si="451">IF($B390="","",IF($O390=P$3,$N390*(1+(O$2*0.03)),IF(P$3=$O390+$J390,$N390*(1+(O$2*0.03)),IF(P$3=$O390+2*$J390,$N390*(1+(O$2*0.03)),IF(P$3=$O390+3*$J390,$N390*(1+(O$2*0.03)),IF(P$3=$O390+4*$J390,$N390*(1+(O$2*0.03)),IF(P$3=$O390+5*$J390,$N390*(1+(O$2*0.03)),"")))))))</f>
        <v>916.5</v>
      </c>
      <c r="Q390" s="2" t="str">
        <f t="shared" si="451"/>
        <v/>
      </c>
      <c r="R390" s="2" t="str">
        <f t="shared" si="451"/>
        <v/>
      </c>
      <c r="S390" s="2" t="str">
        <f t="shared" si="451"/>
        <v/>
      </c>
      <c r="T390" s="2" t="str">
        <f t="shared" si="451"/>
        <v/>
      </c>
      <c r="U390" s="2" t="str">
        <f t="shared" si="451"/>
        <v/>
      </c>
      <c r="V390" s="2" t="str">
        <f t="shared" si="451"/>
        <v/>
      </c>
      <c r="W390" s="2" t="str">
        <f t="shared" si="451"/>
        <v/>
      </c>
      <c r="X390" s="2" t="str">
        <f t="shared" si="451"/>
        <v/>
      </c>
      <c r="Y390" s="2" t="str">
        <f t="shared" si="451"/>
        <v/>
      </c>
      <c r="Z390" s="2">
        <f t="shared" si="451"/>
        <v>1191.45</v>
      </c>
      <c r="AA390" s="2" t="str">
        <f t="shared" si="451"/>
        <v/>
      </c>
      <c r="AB390" s="2" t="str">
        <f t="shared" si="451"/>
        <v/>
      </c>
      <c r="AC390" s="2" t="str">
        <f t="shared" si="451"/>
        <v/>
      </c>
      <c r="AD390" s="2" t="str">
        <f t="shared" si="451"/>
        <v/>
      </c>
      <c r="AE390" s="2" t="str">
        <f t="shared" si="451"/>
        <v/>
      </c>
      <c r="AF390" s="2" t="str">
        <f t="shared" si="451"/>
        <v/>
      </c>
      <c r="AG390" s="2" t="str">
        <f t="shared" si="451"/>
        <v/>
      </c>
      <c r="AH390" s="2" t="str">
        <f t="shared" si="451"/>
        <v/>
      </c>
      <c r="AI390" s="2" t="str">
        <f t="shared" si="451"/>
        <v/>
      </c>
    </row>
    <row r="391" spans="2:35" ht="15" customHeight="1" x14ac:dyDescent="0.3">
      <c r="B391" t="s">
        <v>96</v>
      </c>
      <c r="C391" t="s">
        <v>390</v>
      </c>
      <c r="D391" t="s">
        <v>9</v>
      </c>
      <c r="E391" s="9" t="s">
        <v>475</v>
      </c>
      <c r="F391" t="s">
        <v>230</v>
      </c>
      <c r="G391" s="9"/>
      <c r="H391" s="3">
        <v>1</v>
      </c>
      <c r="I391" s="8">
        <f>IF(H391="","",INDEX(Systems!F$4:F$985,MATCH($F391,Systems!D$4:D$985,0),1))</f>
        <v>10500</v>
      </c>
      <c r="J391" s="9">
        <f>IF(H391="","",INDEX(Systems!E$4:E$985,MATCH($F391,Systems!D$4:D$985,0),1))</f>
        <v>30</v>
      </c>
      <c r="K391" s="9" t="s">
        <v>108</v>
      </c>
      <c r="L391" s="9">
        <v>1980</v>
      </c>
      <c r="M391" s="9">
        <v>3</v>
      </c>
      <c r="N391" s="8">
        <f t="shared" si="438"/>
        <v>10500</v>
      </c>
      <c r="O391" s="9">
        <f t="shared" si="439"/>
        <v>2019</v>
      </c>
      <c r="P391" s="2">
        <f t="shared" ref="P391:AI391" si="452">IF($B391="","",IF($O391=P$3,$N391*(1+(O$2*0.03)),IF(P$3=$O391+$J391,$N391*(1+(O$2*0.03)),IF(P$3=$O391+2*$J391,$N391*(1+(O$2*0.03)),IF(P$3=$O391+3*$J391,$N391*(1+(O$2*0.03)),IF(P$3=$O391+4*$J391,$N391*(1+(O$2*0.03)),IF(P$3=$O391+5*$J391,$N391*(1+(O$2*0.03)),"")))))))</f>
        <v>10500</v>
      </c>
      <c r="Q391" s="2" t="str">
        <f t="shared" si="452"/>
        <v/>
      </c>
      <c r="R391" s="2" t="str">
        <f t="shared" si="452"/>
        <v/>
      </c>
      <c r="S391" s="2" t="str">
        <f t="shared" si="452"/>
        <v/>
      </c>
      <c r="T391" s="2" t="str">
        <f t="shared" si="452"/>
        <v/>
      </c>
      <c r="U391" s="2" t="str">
        <f t="shared" si="452"/>
        <v/>
      </c>
      <c r="V391" s="2" t="str">
        <f t="shared" si="452"/>
        <v/>
      </c>
      <c r="W391" s="2" t="str">
        <f t="shared" si="452"/>
        <v/>
      </c>
      <c r="X391" s="2" t="str">
        <f t="shared" si="452"/>
        <v/>
      </c>
      <c r="Y391" s="2" t="str">
        <f t="shared" si="452"/>
        <v/>
      </c>
      <c r="Z391" s="2" t="str">
        <f t="shared" si="452"/>
        <v/>
      </c>
      <c r="AA391" s="2" t="str">
        <f t="shared" si="452"/>
        <v/>
      </c>
      <c r="AB391" s="2" t="str">
        <f t="shared" si="452"/>
        <v/>
      </c>
      <c r="AC391" s="2" t="str">
        <f t="shared" si="452"/>
        <v/>
      </c>
      <c r="AD391" s="2" t="str">
        <f t="shared" si="452"/>
        <v/>
      </c>
      <c r="AE391" s="2" t="str">
        <f t="shared" si="452"/>
        <v/>
      </c>
      <c r="AF391" s="2" t="str">
        <f t="shared" si="452"/>
        <v/>
      </c>
      <c r="AG391" s="2" t="str">
        <f t="shared" si="452"/>
        <v/>
      </c>
      <c r="AH391" s="2" t="str">
        <f t="shared" si="452"/>
        <v/>
      </c>
      <c r="AI391" s="2" t="str">
        <f t="shared" si="452"/>
        <v/>
      </c>
    </row>
    <row r="392" spans="2:35" ht="15" customHeight="1" x14ac:dyDescent="0.3">
      <c r="B392" t="s">
        <v>96</v>
      </c>
      <c r="C392" t="s">
        <v>390</v>
      </c>
      <c r="D392" t="s">
        <v>9</v>
      </c>
      <c r="E392" s="9" t="s">
        <v>476</v>
      </c>
      <c r="F392" t="s">
        <v>230</v>
      </c>
      <c r="G392" s="9"/>
      <c r="H392" s="3">
        <v>1</v>
      </c>
      <c r="I392" s="8">
        <f>IF(H392="","",INDEX(Systems!F$4:F$985,MATCH($F392,Systems!D$4:D$985,0),1))</f>
        <v>10500</v>
      </c>
      <c r="J392" s="9">
        <f>IF(H392="","",INDEX(Systems!E$4:E$985,MATCH($F392,Systems!D$4:D$985,0),1))</f>
        <v>30</v>
      </c>
      <c r="K392" s="9" t="s">
        <v>108</v>
      </c>
      <c r="L392" s="9">
        <v>1980</v>
      </c>
      <c r="M392" s="9">
        <v>3</v>
      </c>
      <c r="N392" s="8">
        <f t="shared" si="438"/>
        <v>10500</v>
      </c>
      <c r="O392" s="9">
        <f t="shared" si="439"/>
        <v>2019</v>
      </c>
      <c r="P392" s="2">
        <f t="shared" ref="P392:AI392" si="453">IF($B392="","",IF($O392=P$3,$N392*(1+(O$2*0.03)),IF(P$3=$O392+$J392,$N392*(1+(O$2*0.03)),IF(P$3=$O392+2*$J392,$N392*(1+(O$2*0.03)),IF(P$3=$O392+3*$J392,$N392*(1+(O$2*0.03)),IF(P$3=$O392+4*$J392,$N392*(1+(O$2*0.03)),IF(P$3=$O392+5*$J392,$N392*(1+(O$2*0.03)),"")))))))</f>
        <v>10500</v>
      </c>
      <c r="Q392" s="2" t="str">
        <f t="shared" si="453"/>
        <v/>
      </c>
      <c r="R392" s="2" t="str">
        <f t="shared" si="453"/>
        <v/>
      </c>
      <c r="S392" s="2" t="str">
        <f t="shared" si="453"/>
        <v/>
      </c>
      <c r="T392" s="2" t="str">
        <f t="shared" si="453"/>
        <v/>
      </c>
      <c r="U392" s="2" t="str">
        <f t="shared" si="453"/>
        <v/>
      </c>
      <c r="V392" s="2" t="str">
        <f t="shared" si="453"/>
        <v/>
      </c>
      <c r="W392" s="2" t="str">
        <f t="shared" si="453"/>
        <v/>
      </c>
      <c r="X392" s="2" t="str">
        <f t="shared" si="453"/>
        <v/>
      </c>
      <c r="Y392" s="2" t="str">
        <f t="shared" si="453"/>
        <v/>
      </c>
      <c r="Z392" s="2" t="str">
        <f t="shared" si="453"/>
        <v/>
      </c>
      <c r="AA392" s="2" t="str">
        <f t="shared" si="453"/>
        <v/>
      </c>
      <c r="AB392" s="2" t="str">
        <f t="shared" si="453"/>
        <v/>
      </c>
      <c r="AC392" s="2" t="str">
        <f t="shared" si="453"/>
        <v/>
      </c>
      <c r="AD392" s="2" t="str">
        <f t="shared" si="453"/>
        <v/>
      </c>
      <c r="AE392" s="2" t="str">
        <f t="shared" si="453"/>
        <v/>
      </c>
      <c r="AF392" s="2" t="str">
        <f t="shared" si="453"/>
        <v/>
      </c>
      <c r="AG392" s="2" t="str">
        <f t="shared" si="453"/>
        <v/>
      </c>
      <c r="AH392" s="2" t="str">
        <f t="shared" si="453"/>
        <v/>
      </c>
      <c r="AI392" s="2" t="str">
        <f t="shared" si="453"/>
        <v/>
      </c>
    </row>
    <row r="393" spans="2:35" ht="15" customHeight="1" x14ac:dyDescent="0.3">
      <c r="B393" t="s">
        <v>96</v>
      </c>
      <c r="C393" t="s">
        <v>390</v>
      </c>
      <c r="D393" t="s">
        <v>9</v>
      </c>
      <c r="E393" s="9" t="s">
        <v>477</v>
      </c>
      <c r="F393" t="s">
        <v>230</v>
      </c>
      <c r="G393" s="9"/>
      <c r="H393" s="3">
        <v>1</v>
      </c>
      <c r="I393" s="8">
        <f>IF(H393="","",INDEX(Systems!F$4:F$985,MATCH($F393,Systems!D$4:D$985,0),1))</f>
        <v>10500</v>
      </c>
      <c r="J393" s="9">
        <f>IF(H393="","",INDEX(Systems!E$4:E$985,MATCH($F393,Systems!D$4:D$985,0),1))</f>
        <v>30</v>
      </c>
      <c r="K393" s="9" t="s">
        <v>108</v>
      </c>
      <c r="L393" s="9">
        <v>1988</v>
      </c>
      <c r="M393" s="9">
        <v>3</v>
      </c>
      <c r="N393" s="8">
        <f t="shared" si="438"/>
        <v>10500</v>
      </c>
      <c r="O393" s="9">
        <f t="shared" si="439"/>
        <v>2019</v>
      </c>
      <c r="P393" s="2">
        <f t="shared" ref="P393:AI393" si="454">IF($B393="","",IF($O393=P$3,$N393*(1+(O$2*0.03)),IF(P$3=$O393+$J393,$N393*(1+(O$2*0.03)),IF(P$3=$O393+2*$J393,$N393*(1+(O$2*0.03)),IF(P$3=$O393+3*$J393,$N393*(1+(O$2*0.03)),IF(P$3=$O393+4*$J393,$N393*(1+(O$2*0.03)),IF(P$3=$O393+5*$J393,$N393*(1+(O$2*0.03)),"")))))))</f>
        <v>10500</v>
      </c>
      <c r="Q393" s="2" t="str">
        <f t="shared" si="454"/>
        <v/>
      </c>
      <c r="R393" s="2" t="str">
        <f t="shared" si="454"/>
        <v/>
      </c>
      <c r="S393" s="2" t="str">
        <f t="shared" si="454"/>
        <v/>
      </c>
      <c r="T393" s="2" t="str">
        <f t="shared" si="454"/>
        <v/>
      </c>
      <c r="U393" s="2" t="str">
        <f t="shared" si="454"/>
        <v/>
      </c>
      <c r="V393" s="2" t="str">
        <f t="shared" si="454"/>
        <v/>
      </c>
      <c r="W393" s="2" t="str">
        <f t="shared" si="454"/>
        <v/>
      </c>
      <c r="X393" s="2" t="str">
        <f t="shared" si="454"/>
        <v/>
      </c>
      <c r="Y393" s="2" t="str">
        <f t="shared" si="454"/>
        <v/>
      </c>
      <c r="Z393" s="2" t="str">
        <f t="shared" si="454"/>
        <v/>
      </c>
      <c r="AA393" s="2" t="str">
        <f t="shared" si="454"/>
        <v/>
      </c>
      <c r="AB393" s="2" t="str">
        <f t="shared" si="454"/>
        <v/>
      </c>
      <c r="AC393" s="2" t="str">
        <f t="shared" si="454"/>
        <v/>
      </c>
      <c r="AD393" s="2" t="str">
        <f t="shared" si="454"/>
        <v/>
      </c>
      <c r="AE393" s="2" t="str">
        <f t="shared" si="454"/>
        <v/>
      </c>
      <c r="AF393" s="2" t="str">
        <f t="shared" si="454"/>
        <v/>
      </c>
      <c r="AG393" s="2" t="str">
        <f t="shared" si="454"/>
        <v/>
      </c>
      <c r="AH393" s="2" t="str">
        <f t="shared" si="454"/>
        <v/>
      </c>
      <c r="AI393" s="2" t="str">
        <f t="shared" si="454"/>
        <v/>
      </c>
    </row>
    <row r="394" spans="2:35" ht="15" customHeight="1" x14ac:dyDescent="0.3">
      <c r="B394" t="s">
        <v>96</v>
      </c>
      <c r="C394" t="s">
        <v>390</v>
      </c>
      <c r="D394" t="s">
        <v>9</v>
      </c>
      <c r="E394" s="9" t="s">
        <v>478</v>
      </c>
      <c r="F394" t="s">
        <v>230</v>
      </c>
      <c r="G394" s="9"/>
      <c r="H394" s="3">
        <v>1</v>
      </c>
      <c r="I394" s="8">
        <f>IF(H394="","",INDEX(Systems!F$4:F$985,MATCH($F394,Systems!D$4:D$985,0),1))</f>
        <v>10500</v>
      </c>
      <c r="J394" s="9">
        <f>IF(H394="","",INDEX(Systems!E$4:E$985,MATCH($F394,Systems!D$4:D$985,0),1))</f>
        <v>30</v>
      </c>
      <c r="K394" s="9" t="s">
        <v>108</v>
      </c>
      <c r="L394" s="9">
        <v>1988</v>
      </c>
      <c r="M394" s="9">
        <v>3</v>
      </c>
      <c r="N394" s="8">
        <f t="shared" si="438"/>
        <v>10500</v>
      </c>
      <c r="O394" s="9">
        <f t="shared" si="439"/>
        <v>2019</v>
      </c>
      <c r="P394" s="2">
        <f t="shared" ref="P394:AI394" si="455">IF($B394="","",IF($O394=P$3,$N394*(1+(O$2*0.03)),IF(P$3=$O394+$J394,$N394*(1+(O$2*0.03)),IF(P$3=$O394+2*$J394,$N394*(1+(O$2*0.03)),IF(P$3=$O394+3*$J394,$N394*(1+(O$2*0.03)),IF(P$3=$O394+4*$J394,$N394*(1+(O$2*0.03)),IF(P$3=$O394+5*$J394,$N394*(1+(O$2*0.03)),"")))))))</f>
        <v>10500</v>
      </c>
      <c r="Q394" s="2" t="str">
        <f t="shared" si="455"/>
        <v/>
      </c>
      <c r="R394" s="2" t="str">
        <f t="shared" si="455"/>
        <v/>
      </c>
      <c r="S394" s="2" t="str">
        <f t="shared" si="455"/>
        <v/>
      </c>
      <c r="T394" s="2" t="str">
        <f t="shared" si="455"/>
        <v/>
      </c>
      <c r="U394" s="2" t="str">
        <f t="shared" si="455"/>
        <v/>
      </c>
      <c r="V394" s="2" t="str">
        <f t="shared" si="455"/>
        <v/>
      </c>
      <c r="W394" s="2" t="str">
        <f t="shared" si="455"/>
        <v/>
      </c>
      <c r="X394" s="2" t="str">
        <f t="shared" si="455"/>
        <v/>
      </c>
      <c r="Y394" s="2" t="str">
        <f t="shared" si="455"/>
        <v/>
      </c>
      <c r="Z394" s="2" t="str">
        <f t="shared" si="455"/>
        <v/>
      </c>
      <c r="AA394" s="2" t="str">
        <f t="shared" si="455"/>
        <v/>
      </c>
      <c r="AB394" s="2" t="str">
        <f t="shared" si="455"/>
        <v/>
      </c>
      <c r="AC394" s="2" t="str">
        <f t="shared" si="455"/>
        <v/>
      </c>
      <c r="AD394" s="2" t="str">
        <f t="shared" si="455"/>
        <v/>
      </c>
      <c r="AE394" s="2" t="str">
        <f t="shared" si="455"/>
        <v/>
      </c>
      <c r="AF394" s="2" t="str">
        <f t="shared" si="455"/>
        <v/>
      </c>
      <c r="AG394" s="2" t="str">
        <f t="shared" si="455"/>
        <v/>
      </c>
      <c r="AH394" s="2" t="str">
        <f t="shared" si="455"/>
        <v/>
      </c>
      <c r="AI394" s="2" t="str">
        <f t="shared" si="455"/>
        <v/>
      </c>
    </row>
    <row r="395" spans="2:35" ht="15" customHeight="1" x14ac:dyDescent="0.3">
      <c r="B395" t="s">
        <v>96</v>
      </c>
      <c r="C395" t="s">
        <v>390</v>
      </c>
      <c r="D395" t="s">
        <v>9</v>
      </c>
      <c r="E395" s="9" t="s">
        <v>479</v>
      </c>
      <c r="F395" t="s">
        <v>230</v>
      </c>
      <c r="G395" s="9"/>
      <c r="H395" s="3">
        <v>1</v>
      </c>
      <c r="I395" s="8">
        <f>IF(H395="","",INDEX(Systems!F$4:F$985,MATCH($F395,Systems!D$4:D$985,0),1))</f>
        <v>10500</v>
      </c>
      <c r="J395" s="9">
        <f>IF(H395="","",INDEX(Systems!E$4:E$985,MATCH($F395,Systems!D$4:D$985,0),1))</f>
        <v>30</v>
      </c>
      <c r="K395" s="9" t="s">
        <v>108</v>
      </c>
      <c r="L395" s="9">
        <v>1994</v>
      </c>
      <c r="M395" s="9">
        <v>3</v>
      </c>
      <c r="N395" s="8">
        <f t="shared" si="438"/>
        <v>10500</v>
      </c>
      <c r="O395" s="9">
        <f t="shared" si="439"/>
        <v>2024</v>
      </c>
      <c r="P395" s="2" t="str">
        <f t="shared" ref="P395:AI395" si="456">IF($B395="","",IF($O395=P$3,$N395*(1+(O$2*0.03)),IF(P$3=$O395+$J395,$N395*(1+(O$2*0.03)),IF(P$3=$O395+2*$J395,$N395*(1+(O$2*0.03)),IF(P$3=$O395+3*$J395,$N395*(1+(O$2*0.03)),IF(P$3=$O395+4*$J395,$N395*(1+(O$2*0.03)),IF(P$3=$O395+5*$J395,$N395*(1+(O$2*0.03)),"")))))))</f>
        <v/>
      </c>
      <c r="Q395" s="2" t="str">
        <f t="shared" si="456"/>
        <v/>
      </c>
      <c r="R395" s="2" t="str">
        <f t="shared" si="456"/>
        <v/>
      </c>
      <c r="S395" s="2" t="str">
        <f t="shared" si="456"/>
        <v/>
      </c>
      <c r="T395" s="2" t="str">
        <f t="shared" si="456"/>
        <v/>
      </c>
      <c r="U395" s="2">
        <f t="shared" si="456"/>
        <v>12074.999999999998</v>
      </c>
      <c r="V395" s="2" t="str">
        <f t="shared" si="456"/>
        <v/>
      </c>
      <c r="W395" s="2" t="str">
        <f t="shared" si="456"/>
        <v/>
      </c>
      <c r="X395" s="2" t="str">
        <f t="shared" si="456"/>
        <v/>
      </c>
      <c r="Y395" s="2" t="str">
        <f t="shared" si="456"/>
        <v/>
      </c>
      <c r="Z395" s="2" t="str">
        <f t="shared" si="456"/>
        <v/>
      </c>
      <c r="AA395" s="2" t="str">
        <f t="shared" si="456"/>
        <v/>
      </c>
      <c r="AB395" s="2" t="str">
        <f t="shared" si="456"/>
        <v/>
      </c>
      <c r="AC395" s="2" t="str">
        <f t="shared" si="456"/>
        <v/>
      </c>
      <c r="AD395" s="2" t="str">
        <f t="shared" si="456"/>
        <v/>
      </c>
      <c r="AE395" s="2" t="str">
        <f t="shared" si="456"/>
        <v/>
      </c>
      <c r="AF395" s="2" t="str">
        <f t="shared" si="456"/>
        <v/>
      </c>
      <c r="AG395" s="2" t="str">
        <f t="shared" si="456"/>
        <v/>
      </c>
      <c r="AH395" s="2" t="str">
        <f t="shared" si="456"/>
        <v/>
      </c>
      <c r="AI395" s="2" t="str">
        <f t="shared" si="456"/>
        <v/>
      </c>
    </row>
    <row r="396" spans="2:35" ht="15" customHeight="1" x14ac:dyDescent="0.3">
      <c r="B396" t="s">
        <v>96</v>
      </c>
      <c r="C396" t="s">
        <v>390</v>
      </c>
      <c r="D396" t="s">
        <v>9</v>
      </c>
      <c r="E396" s="9" t="s">
        <v>480</v>
      </c>
      <c r="F396" t="s">
        <v>230</v>
      </c>
      <c r="G396" s="9"/>
      <c r="H396" s="3">
        <v>1</v>
      </c>
      <c r="I396" s="8">
        <f>IF(H396="","",INDEX(Systems!F$4:F$985,MATCH($F396,Systems!D$4:D$985,0),1))</f>
        <v>10500</v>
      </c>
      <c r="J396" s="9">
        <f>IF(H396="","",INDEX(Systems!E$4:E$985,MATCH($F396,Systems!D$4:D$985,0),1))</f>
        <v>30</v>
      </c>
      <c r="K396" s="9" t="s">
        <v>108</v>
      </c>
      <c r="L396" s="9">
        <v>1989</v>
      </c>
      <c r="M396" s="9">
        <v>3</v>
      </c>
      <c r="N396" s="8">
        <f t="shared" si="438"/>
        <v>10500</v>
      </c>
      <c r="O396" s="9">
        <f t="shared" si="439"/>
        <v>2019</v>
      </c>
      <c r="P396" s="2">
        <f t="shared" ref="P396:AI396" si="457">IF($B396="","",IF($O396=P$3,$N396*(1+(O$2*0.03)),IF(P$3=$O396+$J396,$N396*(1+(O$2*0.03)),IF(P$3=$O396+2*$J396,$N396*(1+(O$2*0.03)),IF(P$3=$O396+3*$J396,$N396*(1+(O$2*0.03)),IF(P$3=$O396+4*$J396,$N396*(1+(O$2*0.03)),IF(P$3=$O396+5*$J396,$N396*(1+(O$2*0.03)),"")))))))</f>
        <v>10500</v>
      </c>
      <c r="Q396" s="2" t="str">
        <f t="shared" si="457"/>
        <v/>
      </c>
      <c r="R396" s="2" t="str">
        <f t="shared" si="457"/>
        <v/>
      </c>
      <c r="S396" s="2" t="str">
        <f t="shared" si="457"/>
        <v/>
      </c>
      <c r="T396" s="2" t="str">
        <f t="shared" si="457"/>
        <v/>
      </c>
      <c r="U396" s="2" t="str">
        <f t="shared" si="457"/>
        <v/>
      </c>
      <c r="V396" s="2" t="str">
        <f t="shared" si="457"/>
        <v/>
      </c>
      <c r="W396" s="2" t="str">
        <f t="shared" si="457"/>
        <v/>
      </c>
      <c r="X396" s="2" t="str">
        <f t="shared" si="457"/>
        <v/>
      </c>
      <c r="Y396" s="2" t="str">
        <f t="shared" si="457"/>
        <v/>
      </c>
      <c r="Z396" s="2" t="str">
        <f t="shared" si="457"/>
        <v/>
      </c>
      <c r="AA396" s="2" t="str">
        <f t="shared" si="457"/>
        <v/>
      </c>
      <c r="AB396" s="2" t="str">
        <f t="shared" si="457"/>
        <v/>
      </c>
      <c r="AC396" s="2" t="str">
        <f t="shared" si="457"/>
        <v/>
      </c>
      <c r="AD396" s="2" t="str">
        <f t="shared" si="457"/>
        <v/>
      </c>
      <c r="AE396" s="2" t="str">
        <f t="shared" si="457"/>
        <v/>
      </c>
      <c r="AF396" s="2" t="str">
        <f t="shared" si="457"/>
        <v/>
      </c>
      <c r="AG396" s="2" t="str">
        <f t="shared" si="457"/>
        <v/>
      </c>
      <c r="AH396" s="2" t="str">
        <f t="shared" si="457"/>
        <v/>
      </c>
      <c r="AI396" s="2" t="str">
        <f t="shared" si="457"/>
        <v/>
      </c>
    </row>
    <row r="397" spans="2:35" ht="15" customHeight="1" x14ac:dyDescent="0.3">
      <c r="B397" t="s">
        <v>96</v>
      </c>
      <c r="C397" t="s">
        <v>390</v>
      </c>
      <c r="D397" t="s">
        <v>9</v>
      </c>
      <c r="E397" s="9" t="s">
        <v>481</v>
      </c>
      <c r="F397" t="s">
        <v>230</v>
      </c>
      <c r="G397" s="9"/>
      <c r="H397" s="3">
        <v>1</v>
      </c>
      <c r="I397" s="8">
        <f>IF(H397="","",INDEX(Systems!F$4:F$985,MATCH($F397,Systems!D$4:D$985,0),1))</f>
        <v>10500</v>
      </c>
      <c r="J397" s="9">
        <f>IF(H397="","",INDEX(Systems!E$4:E$985,MATCH($F397,Systems!D$4:D$985,0),1))</f>
        <v>30</v>
      </c>
      <c r="K397" s="9" t="s">
        <v>108</v>
      </c>
      <c r="L397" s="9">
        <v>1988</v>
      </c>
      <c r="M397" s="9">
        <v>3</v>
      </c>
      <c r="N397" s="8">
        <f t="shared" si="438"/>
        <v>10500</v>
      </c>
      <c r="O397" s="9">
        <f t="shared" si="439"/>
        <v>2019</v>
      </c>
      <c r="P397" s="2">
        <f t="shared" ref="P397:AI397" si="458">IF($B397="","",IF($O397=P$3,$N397*(1+(O$2*0.03)),IF(P$3=$O397+$J397,$N397*(1+(O$2*0.03)),IF(P$3=$O397+2*$J397,$N397*(1+(O$2*0.03)),IF(P$3=$O397+3*$J397,$N397*(1+(O$2*0.03)),IF(P$3=$O397+4*$J397,$N397*(1+(O$2*0.03)),IF(P$3=$O397+5*$J397,$N397*(1+(O$2*0.03)),"")))))))</f>
        <v>10500</v>
      </c>
      <c r="Q397" s="2" t="str">
        <f t="shared" si="458"/>
        <v/>
      </c>
      <c r="R397" s="2" t="str">
        <f t="shared" si="458"/>
        <v/>
      </c>
      <c r="S397" s="2" t="str">
        <f t="shared" si="458"/>
        <v/>
      </c>
      <c r="T397" s="2" t="str">
        <f t="shared" si="458"/>
        <v/>
      </c>
      <c r="U397" s="2" t="str">
        <f t="shared" si="458"/>
        <v/>
      </c>
      <c r="V397" s="2" t="str">
        <f t="shared" si="458"/>
        <v/>
      </c>
      <c r="W397" s="2" t="str">
        <f t="shared" si="458"/>
        <v/>
      </c>
      <c r="X397" s="2" t="str">
        <f t="shared" si="458"/>
        <v/>
      </c>
      <c r="Y397" s="2" t="str">
        <f t="shared" si="458"/>
        <v/>
      </c>
      <c r="Z397" s="2" t="str">
        <f t="shared" si="458"/>
        <v/>
      </c>
      <c r="AA397" s="2" t="str">
        <f t="shared" si="458"/>
        <v/>
      </c>
      <c r="AB397" s="2" t="str">
        <f t="shared" si="458"/>
        <v/>
      </c>
      <c r="AC397" s="2" t="str">
        <f t="shared" si="458"/>
        <v/>
      </c>
      <c r="AD397" s="2" t="str">
        <f t="shared" si="458"/>
        <v/>
      </c>
      <c r="AE397" s="2" t="str">
        <f t="shared" si="458"/>
        <v/>
      </c>
      <c r="AF397" s="2" t="str">
        <f t="shared" si="458"/>
        <v/>
      </c>
      <c r="AG397" s="2" t="str">
        <f t="shared" si="458"/>
        <v/>
      </c>
      <c r="AH397" s="2" t="str">
        <f t="shared" si="458"/>
        <v/>
      </c>
      <c r="AI397" s="2" t="str">
        <f t="shared" si="458"/>
        <v/>
      </c>
    </row>
    <row r="398" spans="2:35" ht="15" customHeight="1" x14ac:dyDescent="0.3">
      <c r="B398" t="s">
        <v>96</v>
      </c>
      <c r="C398" t="s">
        <v>390</v>
      </c>
      <c r="D398" t="s">
        <v>9</v>
      </c>
      <c r="E398" s="9" t="s">
        <v>482</v>
      </c>
      <c r="F398" t="s">
        <v>230</v>
      </c>
      <c r="G398" s="9"/>
      <c r="H398" s="3">
        <v>1</v>
      </c>
      <c r="I398" s="8">
        <f>IF(H398="","",INDEX(Systems!F$4:F$985,MATCH($F398,Systems!D$4:D$985,0),1))</f>
        <v>10500</v>
      </c>
      <c r="J398" s="9">
        <f>IF(H398="","",INDEX(Systems!E$4:E$985,MATCH($F398,Systems!D$4:D$985,0),1))</f>
        <v>30</v>
      </c>
      <c r="K398" s="9" t="s">
        <v>108</v>
      </c>
      <c r="L398" s="9">
        <v>1988</v>
      </c>
      <c r="M398" s="9">
        <v>3</v>
      </c>
      <c r="N398" s="8">
        <f t="shared" si="438"/>
        <v>10500</v>
      </c>
      <c r="O398" s="9">
        <f t="shared" si="439"/>
        <v>2019</v>
      </c>
      <c r="P398" s="2">
        <f t="shared" ref="P398:AI398" si="459">IF($B398="","",IF($O398=P$3,$N398*(1+(O$2*0.03)),IF(P$3=$O398+$J398,$N398*(1+(O$2*0.03)),IF(P$3=$O398+2*$J398,$N398*(1+(O$2*0.03)),IF(P$3=$O398+3*$J398,$N398*(1+(O$2*0.03)),IF(P$3=$O398+4*$J398,$N398*(1+(O$2*0.03)),IF(P$3=$O398+5*$J398,$N398*(1+(O$2*0.03)),"")))))))</f>
        <v>10500</v>
      </c>
      <c r="Q398" s="2" t="str">
        <f t="shared" si="459"/>
        <v/>
      </c>
      <c r="R398" s="2" t="str">
        <f t="shared" si="459"/>
        <v/>
      </c>
      <c r="S398" s="2" t="str">
        <f t="shared" si="459"/>
        <v/>
      </c>
      <c r="T398" s="2" t="str">
        <f t="shared" si="459"/>
        <v/>
      </c>
      <c r="U398" s="2" t="str">
        <f t="shared" si="459"/>
        <v/>
      </c>
      <c r="V398" s="2" t="str">
        <f t="shared" si="459"/>
        <v/>
      </c>
      <c r="W398" s="2" t="str">
        <f t="shared" si="459"/>
        <v/>
      </c>
      <c r="X398" s="2" t="str">
        <f t="shared" si="459"/>
        <v/>
      </c>
      <c r="Y398" s="2" t="str">
        <f t="shared" si="459"/>
        <v/>
      </c>
      <c r="Z398" s="2" t="str">
        <f t="shared" si="459"/>
        <v/>
      </c>
      <c r="AA398" s="2" t="str">
        <f t="shared" si="459"/>
        <v/>
      </c>
      <c r="AB398" s="2" t="str">
        <f t="shared" si="459"/>
        <v/>
      </c>
      <c r="AC398" s="2" t="str">
        <f t="shared" si="459"/>
        <v/>
      </c>
      <c r="AD398" s="2" t="str">
        <f t="shared" si="459"/>
        <v/>
      </c>
      <c r="AE398" s="2" t="str">
        <f t="shared" si="459"/>
        <v/>
      </c>
      <c r="AF398" s="2" t="str">
        <f t="shared" si="459"/>
        <v/>
      </c>
      <c r="AG398" s="2" t="str">
        <f t="shared" si="459"/>
        <v/>
      </c>
      <c r="AH398" s="2" t="str">
        <f t="shared" si="459"/>
        <v/>
      </c>
      <c r="AI398" s="2" t="str">
        <f t="shared" si="459"/>
        <v/>
      </c>
    </row>
    <row r="399" spans="2:35" ht="15" customHeight="1" x14ac:dyDescent="0.3">
      <c r="B399" t="s">
        <v>96</v>
      </c>
      <c r="C399" t="s">
        <v>390</v>
      </c>
      <c r="D399" t="s">
        <v>4</v>
      </c>
      <c r="E399" s="9" t="s">
        <v>398</v>
      </c>
      <c r="F399" t="s">
        <v>33</v>
      </c>
      <c r="G399" s="9"/>
      <c r="H399" s="3">
        <v>5910</v>
      </c>
      <c r="I399" s="8">
        <f>IF(H399="","",INDEX(Systems!F$4:F$985,MATCH($F399,Systems!D$4:D$985,0),1))</f>
        <v>7.5</v>
      </c>
      <c r="J399" s="9">
        <f>IF(H399="","",INDEX(Systems!E$4:E$985,MATCH($F399,Systems!D$4:D$985,0),1))</f>
        <v>30</v>
      </c>
      <c r="K399" s="9" t="s">
        <v>108</v>
      </c>
      <c r="L399" s="9">
        <v>1980</v>
      </c>
      <c r="M399" s="9">
        <v>1</v>
      </c>
      <c r="N399" s="8">
        <f t="shared" ref="N399:N413" si="460">IF(H399="","",H399*I399)</f>
        <v>44325</v>
      </c>
      <c r="O399" s="9">
        <f t="shared" si="439"/>
        <v>2019</v>
      </c>
      <c r="P399" s="2">
        <f t="shared" ref="P399:AI399" si="461">IF($B399="","",IF($O399=P$3,$N399*(1+(O$2*0.03)),IF(P$3=$O399+$J399,$N399*(1+(O$2*0.03)),IF(P$3=$O399+2*$J399,$N399*(1+(O$2*0.03)),IF(P$3=$O399+3*$J399,$N399*(1+(O$2*0.03)),IF(P$3=$O399+4*$J399,$N399*(1+(O$2*0.03)),IF(P$3=$O399+5*$J399,$N399*(1+(O$2*0.03)),"")))))))</f>
        <v>44325</v>
      </c>
      <c r="Q399" s="2" t="str">
        <f t="shared" si="461"/>
        <v/>
      </c>
      <c r="R399" s="2" t="str">
        <f t="shared" si="461"/>
        <v/>
      </c>
      <c r="S399" s="2" t="str">
        <f t="shared" si="461"/>
        <v/>
      </c>
      <c r="T399" s="2" t="str">
        <f t="shared" si="461"/>
        <v/>
      </c>
      <c r="U399" s="2" t="str">
        <f t="shared" si="461"/>
        <v/>
      </c>
      <c r="V399" s="2" t="str">
        <f t="shared" si="461"/>
        <v/>
      </c>
      <c r="W399" s="2" t="str">
        <f t="shared" si="461"/>
        <v/>
      </c>
      <c r="X399" s="2" t="str">
        <f t="shared" si="461"/>
        <v/>
      </c>
      <c r="Y399" s="2" t="str">
        <f t="shared" si="461"/>
        <v/>
      </c>
      <c r="Z399" s="2" t="str">
        <f t="shared" si="461"/>
        <v/>
      </c>
      <c r="AA399" s="2" t="str">
        <f t="shared" si="461"/>
        <v/>
      </c>
      <c r="AB399" s="2" t="str">
        <f t="shared" si="461"/>
        <v/>
      </c>
      <c r="AC399" s="2" t="str">
        <f t="shared" si="461"/>
        <v/>
      </c>
      <c r="AD399" s="2" t="str">
        <f t="shared" si="461"/>
        <v/>
      </c>
      <c r="AE399" s="2" t="str">
        <f t="shared" si="461"/>
        <v/>
      </c>
      <c r="AF399" s="2" t="str">
        <f t="shared" si="461"/>
        <v/>
      </c>
      <c r="AG399" s="2" t="str">
        <f t="shared" si="461"/>
        <v/>
      </c>
      <c r="AH399" s="2" t="str">
        <f t="shared" si="461"/>
        <v/>
      </c>
      <c r="AI399" s="2" t="str">
        <f t="shared" si="461"/>
        <v/>
      </c>
    </row>
    <row r="400" spans="2:35" ht="15" customHeight="1" x14ac:dyDescent="0.3">
      <c r="B400" t="s">
        <v>96</v>
      </c>
      <c r="C400" t="s">
        <v>390</v>
      </c>
      <c r="D400" t="s">
        <v>4</v>
      </c>
      <c r="E400" s="9" t="s">
        <v>400</v>
      </c>
      <c r="F400" t="s">
        <v>32</v>
      </c>
      <c r="G400" s="9"/>
      <c r="H400" s="3">
        <v>12435</v>
      </c>
      <c r="I400" s="8">
        <f>IF(H400="","",INDEX(Systems!F$4:F$985,MATCH($F400,Systems!D$4:D$985,0),1))</f>
        <v>5.5</v>
      </c>
      <c r="J400" s="9">
        <f>IF(H400="","",INDEX(Systems!E$4:E$985,MATCH($F400,Systems!D$4:D$985,0),1))</f>
        <v>30</v>
      </c>
      <c r="K400" s="9" t="s">
        <v>108</v>
      </c>
      <c r="L400" s="9">
        <v>2010</v>
      </c>
      <c r="M400" s="9">
        <v>3</v>
      </c>
      <c r="N400" s="8">
        <f t="shared" si="460"/>
        <v>68392.5</v>
      </c>
      <c r="O400" s="9">
        <f t="shared" si="439"/>
        <v>2040</v>
      </c>
      <c r="P400" s="2" t="str">
        <f t="shared" ref="P400:AI400" si="462">IF($B400="","",IF($O400=P$3,$N400*(1+(O$2*0.03)),IF(P$3=$O400+$J400,$N400*(1+(O$2*0.03)),IF(P$3=$O400+2*$J400,$N400*(1+(O$2*0.03)),IF(P$3=$O400+3*$J400,$N400*(1+(O$2*0.03)),IF(P$3=$O400+4*$J400,$N400*(1+(O$2*0.03)),IF(P$3=$O400+5*$J400,$N400*(1+(O$2*0.03)),"")))))))</f>
        <v/>
      </c>
      <c r="Q400" s="2" t="str">
        <f t="shared" si="462"/>
        <v/>
      </c>
      <c r="R400" s="2" t="str">
        <f t="shared" si="462"/>
        <v/>
      </c>
      <c r="S400" s="2" t="str">
        <f t="shared" si="462"/>
        <v/>
      </c>
      <c r="T400" s="2" t="str">
        <f t="shared" si="462"/>
        <v/>
      </c>
      <c r="U400" s="2" t="str">
        <f t="shared" si="462"/>
        <v/>
      </c>
      <c r="V400" s="2" t="str">
        <f t="shared" si="462"/>
        <v/>
      </c>
      <c r="W400" s="2" t="str">
        <f t="shared" si="462"/>
        <v/>
      </c>
      <c r="X400" s="2" t="str">
        <f t="shared" si="462"/>
        <v/>
      </c>
      <c r="Y400" s="2" t="str">
        <f t="shared" si="462"/>
        <v/>
      </c>
      <c r="Z400" s="2" t="str">
        <f t="shared" si="462"/>
        <v/>
      </c>
      <c r="AA400" s="2" t="str">
        <f t="shared" si="462"/>
        <v/>
      </c>
      <c r="AB400" s="2" t="str">
        <f t="shared" si="462"/>
        <v/>
      </c>
      <c r="AC400" s="2" t="str">
        <f t="shared" si="462"/>
        <v/>
      </c>
      <c r="AD400" s="2" t="str">
        <f t="shared" si="462"/>
        <v/>
      </c>
      <c r="AE400" s="2" t="str">
        <f t="shared" si="462"/>
        <v/>
      </c>
      <c r="AF400" s="2" t="str">
        <f t="shared" si="462"/>
        <v/>
      </c>
      <c r="AG400" s="2" t="str">
        <f t="shared" si="462"/>
        <v/>
      </c>
      <c r="AH400" s="2" t="str">
        <f t="shared" si="462"/>
        <v/>
      </c>
      <c r="AI400" s="2" t="str">
        <f t="shared" si="462"/>
        <v/>
      </c>
    </row>
    <row r="401" spans="2:35" ht="15" customHeight="1" x14ac:dyDescent="0.3">
      <c r="B401" t="s">
        <v>96</v>
      </c>
      <c r="C401" t="s">
        <v>390</v>
      </c>
      <c r="D401" t="s">
        <v>12</v>
      </c>
      <c r="E401" s="9" t="s">
        <v>12</v>
      </c>
      <c r="F401" t="s">
        <v>73</v>
      </c>
      <c r="G401" s="9"/>
      <c r="H401" s="3">
        <v>2630</v>
      </c>
      <c r="I401" s="8">
        <f>IF(H401="","",INDEX(Systems!F$4:F$985,MATCH($F401,Systems!D$4:D$985,0),1))</f>
        <v>3.15</v>
      </c>
      <c r="J401" s="9">
        <f>IF(H401="","",INDEX(Systems!E$4:E$985,MATCH($F401,Systems!D$4:D$985,0),1))</f>
        <v>5</v>
      </c>
      <c r="K401" s="9" t="s">
        <v>108</v>
      </c>
      <c r="L401" s="9">
        <v>2003</v>
      </c>
      <c r="M401" s="9">
        <v>3</v>
      </c>
      <c r="N401" s="8">
        <f t="shared" si="460"/>
        <v>8284.5</v>
      </c>
      <c r="O401" s="9">
        <f t="shared" si="439"/>
        <v>2019</v>
      </c>
      <c r="P401" s="2">
        <f t="shared" ref="P401:AI401" si="463">IF($B401="","",IF($O401=P$3,$N401*(1+(O$2*0.03)),IF(P$3=$O401+$J401,$N401*(1+(O$2*0.03)),IF(P$3=$O401+2*$J401,$N401*(1+(O$2*0.03)),IF(P$3=$O401+3*$J401,$N401*(1+(O$2*0.03)),IF(P$3=$O401+4*$J401,$N401*(1+(O$2*0.03)),IF(P$3=$O401+5*$J401,$N401*(1+(O$2*0.03)),"")))))))</f>
        <v>8284.5</v>
      </c>
      <c r="Q401" s="2" t="str">
        <f t="shared" si="463"/>
        <v/>
      </c>
      <c r="R401" s="2" t="str">
        <f t="shared" si="463"/>
        <v/>
      </c>
      <c r="S401" s="2" t="str">
        <f t="shared" si="463"/>
        <v/>
      </c>
      <c r="T401" s="2" t="str">
        <f t="shared" si="463"/>
        <v/>
      </c>
      <c r="U401" s="2">
        <f t="shared" si="463"/>
        <v>9527.1749999999993</v>
      </c>
      <c r="V401" s="2" t="str">
        <f t="shared" si="463"/>
        <v/>
      </c>
      <c r="W401" s="2" t="str">
        <f t="shared" si="463"/>
        <v/>
      </c>
      <c r="X401" s="2" t="str">
        <f t="shared" si="463"/>
        <v/>
      </c>
      <c r="Y401" s="2" t="str">
        <f t="shared" si="463"/>
        <v/>
      </c>
      <c r="Z401" s="2">
        <f t="shared" si="463"/>
        <v>10769.85</v>
      </c>
      <c r="AA401" s="2" t="str">
        <f t="shared" si="463"/>
        <v/>
      </c>
      <c r="AB401" s="2" t="str">
        <f t="shared" si="463"/>
        <v/>
      </c>
      <c r="AC401" s="2" t="str">
        <f t="shared" si="463"/>
        <v/>
      </c>
      <c r="AD401" s="2" t="str">
        <f t="shared" si="463"/>
        <v/>
      </c>
      <c r="AE401" s="2">
        <f t="shared" si="463"/>
        <v>12012.525</v>
      </c>
      <c r="AF401" s="2" t="str">
        <f t="shared" si="463"/>
        <v/>
      </c>
      <c r="AG401" s="2" t="str">
        <f t="shared" si="463"/>
        <v/>
      </c>
      <c r="AH401" s="2" t="str">
        <f t="shared" si="463"/>
        <v/>
      </c>
      <c r="AI401" s="2" t="str">
        <f t="shared" si="463"/>
        <v/>
      </c>
    </row>
    <row r="402" spans="2:35" ht="15" customHeight="1" x14ac:dyDescent="0.3">
      <c r="B402" t="s">
        <v>96</v>
      </c>
      <c r="C402" t="s">
        <v>390</v>
      </c>
      <c r="D402" t="s">
        <v>12</v>
      </c>
      <c r="E402" s="9" t="s">
        <v>402</v>
      </c>
      <c r="F402" t="s">
        <v>73</v>
      </c>
      <c r="G402" s="9"/>
      <c r="H402" s="3">
        <v>3290</v>
      </c>
      <c r="I402" s="8">
        <f>IF(H402="","",INDEX(Systems!F$4:F$985,MATCH($F402,Systems!D$4:D$985,0),1))</f>
        <v>3.15</v>
      </c>
      <c r="J402" s="9">
        <f>IF(H402="","",INDEX(Systems!E$4:E$985,MATCH($F402,Systems!D$4:D$985,0),1))</f>
        <v>5</v>
      </c>
      <c r="K402" s="9" t="s">
        <v>108</v>
      </c>
      <c r="L402" s="9">
        <v>2003</v>
      </c>
      <c r="M402" s="9">
        <v>3</v>
      </c>
      <c r="N402" s="8">
        <f t="shared" si="460"/>
        <v>10363.5</v>
      </c>
      <c r="O402" s="9">
        <f t="shared" si="439"/>
        <v>2019</v>
      </c>
      <c r="P402" s="2">
        <f t="shared" ref="P402:AI402" si="464">IF($B402="","",IF($O402=P$3,$N402*(1+(O$2*0.03)),IF(P$3=$O402+$J402,$N402*(1+(O$2*0.03)),IF(P$3=$O402+2*$J402,$N402*(1+(O$2*0.03)),IF(P$3=$O402+3*$J402,$N402*(1+(O$2*0.03)),IF(P$3=$O402+4*$J402,$N402*(1+(O$2*0.03)),IF(P$3=$O402+5*$J402,$N402*(1+(O$2*0.03)),"")))))))</f>
        <v>10363.5</v>
      </c>
      <c r="Q402" s="2" t="str">
        <f t="shared" si="464"/>
        <v/>
      </c>
      <c r="R402" s="2" t="str">
        <f t="shared" si="464"/>
        <v/>
      </c>
      <c r="S402" s="2" t="str">
        <f t="shared" si="464"/>
        <v/>
      </c>
      <c r="T402" s="2" t="str">
        <f t="shared" si="464"/>
        <v/>
      </c>
      <c r="U402" s="2">
        <f t="shared" si="464"/>
        <v>11918.025</v>
      </c>
      <c r="V402" s="2" t="str">
        <f t="shared" si="464"/>
        <v/>
      </c>
      <c r="W402" s="2" t="str">
        <f t="shared" si="464"/>
        <v/>
      </c>
      <c r="X402" s="2" t="str">
        <f t="shared" si="464"/>
        <v/>
      </c>
      <c r="Y402" s="2" t="str">
        <f t="shared" si="464"/>
        <v/>
      </c>
      <c r="Z402" s="2">
        <f t="shared" si="464"/>
        <v>13472.550000000001</v>
      </c>
      <c r="AA402" s="2" t="str">
        <f t="shared" si="464"/>
        <v/>
      </c>
      <c r="AB402" s="2" t="str">
        <f t="shared" si="464"/>
        <v/>
      </c>
      <c r="AC402" s="2" t="str">
        <f t="shared" si="464"/>
        <v/>
      </c>
      <c r="AD402" s="2" t="str">
        <f t="shared" si="464"/>
        <v/>
      </c>
      <c r="AE402" s="2">
        <f t="shared" si="464"/>
        <v>15027.074999999999</v>
      </c>
      <c r="AF402" s="2" t="str">
        <f t="shared" si="464"/>
        <v/>
      </c>
      <c r="AG402" s="2" t="str">
        <f t="shared" si="464"/>
        <v/>
      </c>
      <c r="AH402" s="2" t="str">
        <f t="shared" si="464"/>
        <v/>
      </c>
      <c r="AI402" s="2" t="str">
        <f t="shared" si="464"/>
        <v/>
      </c>
    </row>
    <row r="403" spans="2:35" ht="15" customHeight="1" x14ac:dyDescent="0.3">
      <c r="B403" t="s">
        <v>96</v>
      </c>
      <c r="C403" t="s">
        <v>390</v>
      </c>
      <c r="D403" t="s">
        <v>4</v>
      </c>
      <c r="E403" s="9" t="s">
        <v>398</v>
      </c>
      <c r="F403" t="s">
        <v>110</v>
      </c>
      <c r="G403" s="9"/>
      <c r="H403" s="3">
        <v>5910</v>
      </c>
      <c r="I403" s="8">
        <f>IF(H403="","",INDEX(Systems!F$4:F$985,MATCH($F403,Systems!D$4:D$985,0),1))</f>
        <v>0.35</v>
      </c>
      <c r="J403" s="9">
        <f>IF(H403="","",INDEX(Systems!E$4:E$985,MATCH($F403,Systems!D$4:D$985,0),1))</f>
        <v>5</v>
      </c>
      <c r="K403" s="9" t="s">
        <v>108</v>
      </c>
      <c r="L403" s="9">
        <v>2014</v>
      </c>
      <c r="M403" s="9">
        <v>3</v>
      </c>
      <c r="N403" s="8">
        <f t="shared" si="460"/>
        <v>2068.5</v>
      </c>
      <c r="O403" s="9">
        <f t="shared" si="439"/>
        <v>2019</v>
      </c>
      <c r="P403" s="2">
        <f t="shared" ref="P403:AI403" si="465">IF($B403="","",IF($O403=P$3,$N403*(1+(O$2*0.03)),IF(P$3=$O403+$J403,$N403*(1+(O$2*0.03)),IF(P$3=$O403+2*$J403,$N403*(1+(O$2*0.03)),IF(P$3=$O403+3*$J403,$N403*(1+(O$2*0.03)),IF(P$3=$O403+4*$J403,$N403*(1+(O$2*0.03)),IF(P$3=$O403+5*$J403,$N403*(1+(O$2*0.03)),"")))))))</f>
        <v>2068.5</v>
      </c>
      <c r="Q403" s="2" t="str">
        <f t="shared" si="465"/>
        <v/>
      </c>
      <c r="R403" s="2" t="str">
        <f t="shared" si="465"/>
        <v/>
      </c>
      <c r="S403" s="2" t="str">
        <f t="shared" si="465"/>
        <v/>
      </c>
      <c r="T403" s="2" t="str">
        <f t="shared" si="465"/>
        <v/>
      </c>
      <c r="U403" s="2">
        <f t="shared" si="465"/>
        <v>2378.7749999999996</v>
      </c>
      <c r="V403" s="2" t="str">
        <f t="shared" si="465"/>
        <v/>
      </c>
      <c r="W403" s="2" t="str">
        <f t="shared" si="465"/>
        <v/>
      </c>
      <c r="X403" s="2" t="str">
        <f t="shared" si="465"/>
        <v/>
      </c>
      <c r="Y403" s="2" t="str">
        <f t="shared" si="465"/>
        <v/>
      </c>
      <c r="Z403" s="2">
        <f t="shared" si="465"/>
        <v>2689.05</v>
      </c>
      <c r="AA403" s="2" t="str">
        <f t="shared" si="465"/>
        <v/>
      </c>
      <c r="AB403" s="2" t="str">
        <f t="shared" si="465"/>
        <v/>
      </c>
      <c r="AC403" s="2" t="str">
        <f t="shared" si="465"/>
        <v/>
      </c>
      <c r="AD403" s="2" t="str">
        <f t="shared" si="465"/>
        <v/>
      </c>
      <c r="AE403" s="2">
        <f t="shared" si="465"/>
        <v>2999.3249999999998</v>
      </c>
      <c r="AF403" s="2" t="str">
        <f t="shared" si="465"/>
        <v/>
      </c>
      <c r="AG403" s="2" t="str">
        <f t="shared" si="465"/>
        <v/>
      </c>
      <c r="AH403" s="2" t="str">
        <f t="shared" si="465"/>
        <v/>
      </c>
      <c r="AI403" s="2" t="str">
        <f t="shared" si="465"/>
        <v/>
      </c>
    </row>
    <row r="404" spans="2:35" ht="15" customHeight="1" x14ac:dyDescent="0.3">
      <c r="B404" t="s">
        <v>96</v>
      </c>
      <c r="C404" t="s">
        <v>390</v>
      </c>
      <c r="D404" t="s">
        <v>4</v>
      </c>
      <c r="E404" s="9" t="s">
        <v>400</v>
      </c>
      <c r="F404" t="s">
        <v>110</v>
      </c>
      <c r="G404" s="9"/>
      <c r="H404" s="3">
        <v>12435</v>
      </c>
      <c r="I404" s="8">
        <f>IF(H404="","",INDEX(Systems!F$4:F$985,MATCH($F404,Systems!D$4:D$985,0),1))</f>
        <v>0.35</v>
      </c>
      <c r="J404" s="9">
        <f>IF(H404="","",INDEX(Systems!E$4:E$985,MATCH($F404,Systems!D$4:D$985,0),1))</f>
        <v>5</v>
      </c>
      <c r="K404" s="9" t="s">
        <v>108</v>
      </c>
      <c r="L404" s="9">
        <v>2010</v>
      </c>
      <c r="M404" s="9">
        <v>3</v>
      </c>
      <c r="N404" s="8">
        <f t="shared" si="460"/>
        <v>4352.25</v>
      </c>
      <c r="O404" s="9">
        <f t="shared" si="439"/>
        <v>2019</v>
      </c>
      <c r="P404" s="2">
        <f t="shared" ref="P404:AI404" si="466">IF($B404="","",IF($O404=P$3,$N404*(1+(O$2*0.03)),IF(P$3=$O404+$J404,$N404*(1+(O$2*0.03)),IF(P$3=$O404+2*$J404,$N404*(1+(O$2*0.03)),IF(P$3=$O404+3*$J404,$N404*(1+(O$2*0.03)),IF(P$3=$O404+4*$J404,$N404*(1+(O$2*0.03)),IF(P$3=$O404+5*$J404,$N404*(1+(O$2*0.03)),"")))))))</f>
        <v>4352.25</v>
      </c>
      <c r="Q404" s="2" t="str">
        <f t="shared" si="466"/>
        <v/>
      </c>
      <c r="R404" s="2" t="str">
        <f t="shared" si="466"/>
        <v/>
      </c>
      <c r="S404" s="2" t="str">
        <f t="shared" si="466"/>
        <v/>
      </c>
      <c r="T404" s="2" t="str">
        <f t="shared" si="466"/>
        <v/>
      </c>
      <c r="U404" s="2">
        <f t="shared" si="466"/>
        <v>5005.0874999999996</v>
      </c>
      <c r="V404" s="2" t="str">
        <f t="shared" si="466"/>
        <v/>
      </c>
      <c r="W404" s="2" t="str">
        <f t="shared" si="466"/>
        <v/>
      </c>
      <c r="X404" s="2" t="str">
        <f t="shared" si="466"/>
        <v/>
      </c>
      <c r="Y404" s="2" t="str">
        <f t="shared" si="466"/>
        <v/>
      </c>
      <c r="Z404" s="2">
        <f t="shared" si="466"/>
        <v>5657.9250000000002</v>
      </c>
      <c r="AA404" s="2" t="str">
        <f t="shared" si="466"/>
        <v/>
      </c>
      <c r="AB404" s="2" t="str">
        <f t="shared" si="466"/>
        <v/>
      </c>
      <c r="AC404" s="2" t="str">
        <f t="shared" si="466"/>
        <v/>
      </c>
      <c r="AD404" s="2" t="str">
        <f t="shared" si="466"/>
        <v/>
      </c>
      <c r="AE404" s="2">
        <f t="shared" si="466"/>
        <v>6310.7624999999998</v>
      </c>
      <c r="AF404" s="2" t="str">
        <f t="shared" si="466"/>
        <v/>
      </c>
      <c r="AG404" s="2" t="str">
        <f t="shared" si="466"/>
        <v/>
      </c>
      <c r="AH404" s="2" t="str">
        <f t="shared" si="466"/>
        <v/>
      </c>
      <c r="AI404" s="2" t="str">
        <f t="shared" si="466"/>
        <v/>
      </c>
    </row>
    <row r="405" spans="2:35" ht="15" customHeight="1" x14ac:dyDescent="0.3">
      <c r="B405" t="s">
        <v>96</v>
      </c>
      <c r="C405" t="s">
        <v>390</v>
      </c>
      <c r="D405" t="s">
        <v>5</v>
      </c>
      <c r="E405" s="9" t="s">
        <v>475</v>
      </c>
      <c r="F405" t="s">
        <v>63</v>
      </c>
      <c r="G405" s="9"/>
      <c r="H405" s="3">
        <v>1</v>
      </c>
      <c r="I405" s="8">
        <f>IF(H405="","",INDEX(Systems!F$4:F$985,MATCH($F405,Systems!D$4:D$985,0),1))</f>
        <v>12000</v>
      </c>
      <c r="J405" s="9">
        <f>IF(H405="","",INDEX(Systems!E$4:E$985,MATCH($F405,Systems!D$4:D$985,0),1))</f>
        <v>15</v>
      </c>
      <c r="K405" s="9" t="s">
        <v>108</v>
      </c>
      <c r="L405" s="9">
        <v>2009</v>
      </c>
      <c r="M405" s="9">
        <v>3</v>
      </c>
      <c r="N405" s="8">
        <f t="shared" si="460"/>
        <v>12000</v>
      </c>
      <c r="O405" s="9">
        <f t="shared" si="439"/>
        <v>2024</v>
      </c>
      <c r="P405" s="2" t="str">
        <f t="shared" ref="P405:AI405" si="467">IF($B405="","",IF($O405=P$3,$N405*(1+(O$2*0.03)),IF(P$3=$O405+$J405,$N405*(1+(O$2*0.03)),IF(P$3=$O405+2*$J405,$N405*(1+(O$2*0.03)),IF(P$3=$O405+3*$J405,$N405*(1+(O$2*0.03)),IF(P$3=$O405+4*$J405,$N405*(1+(O$2*0.03)),IF(P$3=$O405+5*$J405,$N405*(1+(O$2*0.03)),"")))))))</f>
        <v/>
      </c>
      <c r="Q405" s="2" t="str">
        <f t="shared" si="467"/>
        <v/>
      </c>
      <c r="R405" s="2" t="str">
        <f t="shared" si="467"/>
        <v/>
      </c>
      <c r="S405" s="2" t="str">
        <f t="shared" si="467"/>
        <v/>
      </c>
      <c r="T405" s="2" t="str">
        <f t="shared" si="467"/>
        <v/>
      </c>
      <c r="U405" s="2">
        <f t="shared" si="467"/>
        <v>13799.999999999998</v>
      </c>
      <c r="V405" s="2" t="str">
        <f t="shared" si="467"/>
        <v/>
      </c>
      <c r="W405" s="2" t="str">
        <f t="shared" si="467"/>
        <v/>
      </c>
      <c r="X405" s="2" t="str">
        <f t="shared" si="467"/>
        <v/>
      </c>
      <c r="Y405" s="2" t="str">
        <f t="shared" si="467"/>
        <v/>
      </c>
      <c r="Z405" s="2" t="str">
        <f t="shared" si="467"/>
        <v/>
      </c>
      <c r="AA405" s="2" t="str">
        <f t="shared" si="467"/>
        <v/>
      </c>
      <c r="AB405" s="2" t="str">
        <f t="shared" si="467"/>
        <v/>
      </c>
      <c r="AC405" s="2" t="str">
        <f t="shared" si="467"/>
        <v/>
      </c>
      <c r="AD405" s="2" t="str">
        <f t="shared" si="467"/>
        <v/>
      </c>
      <c r="AE405" s="2" t="str">
        <f t="shared" si="467"/>
        <v/>
      </c>
      <c r="AF405" s="2" t="str">
        <f t="shared" si="467"/>
        <v/>
      </c>
      <c r="AG405" s="2" t="str">
        <f t="shared" si="467"/>
        <v/>
      </c>
      <c r="AH405" s="2" t="str">
        <f t="shared" si="467"/>
        <v/>
      </c>
      <c r="AI405" s="2" t="str">
        <f t="shared" si="467"/>
        <v/>
      </c>
    </row>
    <row r="406" spans="2:35" ht="15" customHeight="1" x14ac:dyDescent="0.3">
      <c r="B406" t="s">
        <v>96</v>
      </c>
      <c r="C406" t="s">
        <v>390</v>
      </c>
      <c r="D406" t="s">
        <v>5</v>
      </c>
      <c r="E406" s="9" t="s">
        <v>476</v>
      </c>
      <c r="F406" t="s">
        <v>63</v>
      </c>
      <c r="G406" s="9"/>
      <c r="H406" s="3">
        <v>1</v>
      </c>
      <c r="I406" s="8">
        <f>IF(H406="","",INDEX(Systems!F$4:F$985,MATCH($F406,Systems!D$4:D$985,0),1))</f>
        <v>12000</v>
      </c>
      <c r="J406" s="9">
        <f>IF(H406="","",INDEX(Systems!E$4:E$985,MATCH($F406,Systems!D$4:D$985,0),1))</f>
        <v>15</v>
      </c>
      <c r="K406" s="9" t="s">
        <v>108</v>
      </c>
      <c r="L406" s="9">
        <v>2009</v>
      </c>
      <c r="M406" s="9">
        <v>3</v>
      </c>
      <c r="N406" s="8">
        <f t="shared" si="460"/>
        <v>12000</v>
      </c>
      <c r="O406" s="9">
        <f t="shared" si="439"/>
        <v>2024</v>
      </c>
      <c r="P406" s="2" t="str">
        <f t="shared" ref="P406:AI406" si="468">IF($B406="","",IF($O406=P$3,$N406*(1+(O$2*0.03)),IF(P$3=$O406+$J406,$N406*(1+(O$2*0.03)),IF(P$3=$O406+2*$J406,$N406*(1+(O$2*0.03)),IF(P$3=$O406+3*$J406,$N406*(1+(O$2*0.03)),IF(P$3=$O406+4*$J406,$N406*(1+(O$2*0.03)),IF(P$3=$O406+5*$J406,$N406*(1+(O$2*0.03)),"")))))))</f>
        <v/>
      </c>
      <c r="Q406" s="2" t="str">
        <f t="shared" si="468"/>
        <v/>
      </c>
      <c r="R406" s="2" t="str">
        <f t="shared" si="468"/>
        <v/>
      </c>
      <c r="S406" s="2" t="str">
        <f t="shared" si="468"/>
        <v/>
      </c>
      <c r="T406" s="2" t="str">
        <f t="shared" si="468"/>
        <v/>
      </c>
      <c r="U406" s="2">
        <f t="shared" si="468"/>
        <v>13799.999999999998</v>
      </c>
      <c r="V406" s="2" t="str">
        <f t="shared" si="468"/>
        <v/>
      </c>
      <c r="W406" s="2" t="str">
        <f t="shared" si="468"/>
        <v/>
      </c>
      <c r="X406" s="2" t="str">
        <f t="shared" si="468"/>
        <v/>
      </c>
      <c r="Y406" s="2" t="str">
        <f t="shared" si="468"/>
        <v/>
      </c>
      <c r="Z406" s="2" t="str">
        <f t="shared" si="468"/>
        <v/>
      </c>
      <c r="AA406" s="2" t="str">
        <f t="shared" si="468"/>
        <v/>
      </c>
      <c r="AB406" s="2" t="str">
        <f t="shared" si="468"/>
        <v/>
      </c>
      <c r="AC406" s="2" t="str">
        <f t="shared" si="468"/>
        <v/>
      </c>
      <c r="AD406" s="2" t="str">
        <f t="shared" si="468"/>
        <v/>
      </c>
      <c r="AE406" s="2" t="str">
        <f t="shared" si="468"/>
        <v/>
      </c>
      <c r="AF406" s="2" t="str">
        <f t="shared" si="468"/>
        <v/>
      </c>
      <c r="AG406" s="2" t="str">
        <f t="shared" si="468"/>
        <v/>
      </c>
      <c r="AH406" s="2" t="str">
        <f t="shared" si="468"/>
        <v/>
      </c>
      <c r="AI406" s="2" t="str">
        <f t="shared" si="468"/>
        <v/>
      </c>
    </row>
    <row r="407" spans="2:35" ht="15" customHeight="1" x14ac:dyDescent="0.3">
      <c r="B407" t="s">
        <v>96</v>
      </c>
      <c r="C407" t="s">
        <v>390</v>
      </c>
      <c r="D407" t="s">
        <v>5</v>
      </c>
      <c r="E407" s="9" t="s">
        <v>477</v>
      </c>
      <c r="F407" t="s">
        <v>63</v>
      </c>
      <c r="G407" s="9"/>
      <c r="H407" s="3">
        <v>1</v>
      </c>
      <c r="I407" s="8">
        <f>IF(H407="","",INDEX(Systems!F$4:F$985,MATCH($F407,Systems!D$4:D$985,0),1))</f>
        <v>12000</v>
      </c>
      <c r="J407" s="9">
        <f>IF(H407="","",INDEX(Systems!E$4:E$985,MATCH($F407,Systems!D$4:D$985,0),1))</f>
        <v>15</v>
      </c>
      <c r="K407" s="9" t="s">
        <v>108</v>
      </c>
      <c r="L407" s="9">
        <v>2009</v>
      </c>
      <c r="M407" s="9">
        <v>3</v>
      </c>
      <c r="N407" s="8">
        <f t="shared" si="460"/>
        <v>12000</v>
      </c>
      <c r="O407" s="9">
        <f t="shared" si="439"/>
        <v>2024</v>
      </c>
      <c r="P407" s="2" t="str">
        <f t="shared" ref="P407:AI407" si="469">IF($B407="","",IF($O407=P$3,$N407*(1+(O$2*0.03)),IF(P$3=$O407+$J407,$N407*(1+(O$2*0.03)),IF(P$3=$O407+2*$J407,$N407*(1+(O$2*0.03)),IF(P$3=$O407+3*$J407,$N407*(1+(O$2*0.03)),IF(P$3=$O407+4*$J407,$N407*(1+(O$2*0.03)),IF(P$3=$O407+5*$J407,$N407*(1+(O$2*0.03)),"")))))))</f>
        <v/>
      </c>
      <c r="Q407" s="2" t="str">
        <f t="shared" si="469"/>
        <v/>
      </c>
      <c r="R407" s="2" t="str">
        <f t="shared" si="469"/>
        <v/>
      </c>
      <c r="S407" s="2" t="str">
        <f t="shared" si="469"/>
        <v/>
      </c>
      <c r="T407" s="2" t="str">
        <f t="shared" si="469"/>
        <v/>
      </c>
      <c r="U407" s="2">
        <f t="shared" si="469"/>
        <v>13799.999999999998</v>
      </c>
      <c r="V407" s="2" t="str">
        <f t="shared" si="469"/>
        <v/>
      </c>
      <c r="W407" s="2" t="str">
        <f t="shared" si="469"/>
        <v/>
      </c>
      <c r="X407" s="2" t="str">
        <f t="shared" si="469"/>
        <v/>
      </c>
      <c r="Y407" s="2" t="str">
        <f t="shared" si="469"/>
        <v/>
      </c>
      <c r="Z407" s="2" t="str">
        <f t="shared" si="469"/>
        <v/>
      </c>
      <c r="AA407" s="2" t="str">
        <f t="shared" si="469"/>
        <v/>
      </c>
      <c r="AB407" s="2" t="str">
        <f t="shared" si="469"/>
        <v/>
      </c>
      <c r="AC407" s="2" t="str">
        <f t="shared" si="469"/>
        <v/>
      </c>
      <c r="AD407" s="2" t="str">
        <f t="shared" si="469"/>
        <v/>
      </c>
      <c r="AE407" s="2" t="str">
        <f t="shared" si="469"/>
        <v/>
      </c>
      <c r="AF407" s="2" t="str">
        <f t="shared" si="469"/>
        <v/>
      </c>
      <c r="AG407" s="2" t="str">
        <f t="shared" si="469"/>
        <v/>
      </c>
      <c r="AH407" s="2" t="str">
        <f t="shared" si="469"/>
        <v/>
      </c>
      <c r="AI407" s="2" t="str">
        <f t="shared" si="469"/>
        <v/>
      </c>
    </row>
    <row r="408" spans="2:35" ht="15" customHeight="1" x14ac:dyDescent="0.3">
      <c r="B408" t="s">
        <v>96</v>
      </c>
      <c r="C408" t="s">
        <v>390</v>
      </c>
      <c r="D408" t="s">
        <v>5</v>
      </c>
      <c r="E408" s="9" t="s">
        <v>478</v>
      </c>
      <c r="F408" t="s">
        <v>63</v>
      </c>
      <c r="G408" s="9"/>
      <c r="H408" s="3">
        <v>1</v>
      </c>
      <c r="I408" s="8">
        <f>IF(H408="","",INDEX(Systems!F$4:F$985,MATCH($F408,Systems!D$4:D$985,0),1))</f>
        <v>12000</v>
      </c>
      <c r="J408" s="9">
        <f>IF(H408="","",INDEX(Systems!E$4:E$985,MATCH($F408,Systems!D$4:D$985,0),1))</f>
        <v>15</v>
      </c>
      <c r="K408" s="9" t="s">
        <v>108</v>
      </c>
      <c r="L408" s="9">
        <v>2009</v>
      </c>
      <c r="M408" s="9">
        <v>3</v>
      </c>
      <c r="N408" s="8">
        <f t="shared" si="460"/>
        <v>12000</v>
      </c>
      <c r="O408" s="9">
        <f t="shared" si="439"/>
        <v>2024</v>
      </c>
      <c r="P408" s="2" t="str">
        <f t="shared" ref="P408:AI408" si="470">IF($B408="","",IF($O408=P$3,$N408*(1+(O$2*0.03)),IF(P$3=$O408+$J408,$N408*(1+(O$2*0.03)),IF(P$3=$O408+2*$J408,$N408*(1+(O$2*0.03)),IF(P$3=$O408+3*$J408,$N408*(1+(O$2*0.03)),IF(P$3=$O408+4*$J408,$N408*(1+(O$2*0.03)),IF(P$3=$O408+5*$J408,$N408*(1+(O$2*0.03)),"")))))))</f>
        <v/>
      </c>
      <c r="Q408" s="2" t="str">
        <f t="shared" si="470"/>
        <v/>
      </c>
      <c r="R408" s="2" t="str">
        <f t="shared" si="470"/>
        <v/>
      </c>
      <c r="S408" s="2" t="str">
        <f t="shared" si="470"/>
        <v/>
      </c>
      <c r="T408" s="2" t="str">
        <f t="shared" si="470"/>
        <v/>
      </c>
      <c r="U408" s="2">
        <f t="shared" si="470"/>
        <v>13799.999999999998</v>
      </c>
      <c r="V408" s="2" t="str">
        <f t="shared" si="470"/>
        <v/>
      </c>
      <c r="W408" s="2" t="str">
        <f t="shared" si="470"/>
        <v/>
      </c>
      <c r="X408" s="2" t="str">
        <f t="shared" si="470"/>
        <v/>
      </c>
      <c r="Y408" s="2" t="str">
        <f t="shared" si="470"/>
        <v/>
      </c>
      <c r="Z408" s="2" t="str">
        <f t="shared" si="470"/>
        <v/>
      </c>
      <c r="AA408" s="2" t="str">
        <f t="shared" si="470"/>
        <v/>
      </c>
      <c r="AB408" s="2" t="str">
        <f t="shared" si="470"/>
        <v/>
      </c>
      <c r="AC408" s="2" t="str">
        <f t="shared" si="470"/>
        <v/>
      </c>
      <c r="AD408" s="2" t="str">
        <f t="shared" si="470"/>
        <v/>
      </c>
      <c r="AE408" s="2" t="str">
        <f t="shared" si="470"/>
        <v/>
      </c>
      <c r="AF408" s="2" t="str">
        <f t="shared" si="470"/>
        <v/>
      </c>
      <c r="AG408" s="2" t="str">
        <f t="shared" si="470"/>
        <v/>
      </c>
      <c r="AH408" s="2" t="str">
        <f t="shared" si="470"/>
        <v/>
      </c>
      <c r="AI408" s="2" t="str">
        <f t="shared" si="470"/>
        <v/>
      </c>
    </row>
    <row r="409" spans="2:35" ht="15" customHeight="1" x14ac:dyDescent="0.3">
      <c r="B409" t="s">
        <v>96</v>
      </c>
      <c r="C409" t="s">
        <v>390</v>
      </c>
      <c r="D409" t="s">
        <v>5</v>
      </c>
      <c r="E409" s="9" t="s">
        <v>479</v>
      </c>
      <c r="F409" t="s">
        <v>63</v>
      </c>
      <c r="G409" s="9"/>
      <c r="H409" s="3">
        <v>1</v>
      </c>
      <c r="I409" s="8">
        <f>IF(H409="","",INDEX(Systems!F$4:F$985,MATCH($F409,Systems!D$4:D$985,0),1))</f>
        <v>12000</v>
      </c>
      <c r="J409" s="9">
        <f>IF(H409="","",INDEX(Systems!E$4:E$985,MATCH($F409,Systems!D$4:D$985,0),1))</f>
        <v>15</v>
      </c>
      <c r="K409" s="9" t="s">
        <v>108</v>
      </c>
      <c r="L409" s="9">
        <v>2009</v>
      </c>
      <c r="M409" s="9">
        <v>3</v>
      </c>
      <c r="N409" s="8">
        <f t="shared" si="460"/>
        <v>12000</v>
      </c>
      <c r="O409" s="9">
        <f t="shared" si="439"/>
        <v>2024</v>
      </c>
      <c r="P409" s="2" t="str">
        <f t="shared" ref="P409:AI409" si="471">IF($B409="","",IF($O409=P$3,$N409*(1+(O$2*0.03)),IF(P$3=$O409+$J409,$N409*(1+(O$2*0.03)),IF(P$3=$O409+2*$J409,$N409*(1+(O$2*0.03)),IF(P$3=$O409+3*$J409,$N409*(1+(O$2*0.03)),IF(P$3=$O409+4*$J409,$N409*(1+(O$2*0.03)),IF(P$3=$O409+5*$J409,$N409*(1+(O$2*0.03)),"")))))))</f>
        <v/>
      </c>
      <c r="Q409" s="2" t="str">
        <f t="shared" si="471"/>
        <v/>
      </c>
      <c r="R409" s="2" t="str">
        <f t="shared" si="471"/>
        <v/>
      </c>
      <c r="S409" s="2" t="str">
        <f t="shared" si="471"/>
        <v/>
      </c>
      <c r="T409" s="2" t="str">
        <f t="shared" si="471"/>
        <v/>
      </c>
      <c r="U409" s="2">
        <f t="shared" si="471"/>
        <v>13799.999999999998</v>
      </c>
      <c r="V409" s="2" t="str">
        <f t="shared" si="471"/>
        <v/>
      </c>
      <c r="W409" s="2" t="str">
        <f t="shared" si="471"/>
        <v/>
      </c>
      <c r="X409" s="2" t="str">
        <f t="shared" si="471"/>
        <v/>
      </c>
      <c r="Y409" s="2" t="str">
        <f t="shared" si="471"/>
        <v/>
      </c>
      <c r="Z409" s="2" t="str">
        <f t="shared" si="471"/>
        <v/>
      </c>
      <c r="AA409" s="2" t="str">
        <f t="shared" si="471"/>
        <v/>
      </c>
      <c r="AB409" s="2" t="str">
        <f t="shared" si="471"/>
        <v/>
      </c>
      <c r="AC409" s="2" t="str">
        <f t="shared" si="471"/>
        <v/>
      </c>
      <c r="AD409" s="2" t="str">
        <f t="shared" si="471"/>
        <v/>
      </c>
      <c r="AE409" s="2" t="str">
        <f t="shared" si="471"/>
        <v/>
      </c>
      <c r="AF409" s="2" t="str">
        <f t="shared" si="471"/>
        <v/>
      </c>
      <c r="AG409" s="2" t="str">
        <f t="shared" si="471"/>
        <v/>
      </c>
      <c r="AH409" s="2" t="str">
        <f t="shared" si="471"/>
        <v/>
      </c>
      <c r="AI409" s="2" t="str">
        <f t="shared" si="471"/>
        <v/>
      </c>
    </row>
    <row r="410" spans="2:35" ht="15" customHeight="1" x14ac:dyDescent="0.3">
      <c r="B410" t="s">
        <v>96</v>
      </c>
      <c r="C410" t="s">
        <v>390</v>
      </c>
      <c r="D410" t="s">
        <v>5</v>
      </c>
      <c r="E410" s="9" t="s">
        <v>480</v>
      </c>
      <c r="F410" t="s">
        <v>63</v>
      </c>
      <c r="G410" s="9"/>
      <c r="H410" s="3">
        <v>1</v>
      </c>
      <c r="I410" s="8">
        <f>IF(H410="","",INDEX(Systems!F$4:F$985,MATCH($F410,Systems!D$4:D$985,0),1))</f>
        <v>12000</v>
      </c>
      <c r="J410" s="9">
        <f>IF(H410="","",INDEX(Systems!E$4:E$985,MATCH($F410,Systems!D$4:D$985,0),1))</f>
        <v>15</v>
      </c>
      <c r="K410" s="9" t="s">
        <v>108</v>
      </c>
      <c r="L410" s="9">
        <v>2009</v>
      </c>
      <c r="M410" s="9">
        <v>3</v>
      </c>
      <c r="N410" s="8">
        <f t="shared" si="460"/>
        <v>12000</v>
      </c>
      <c r="O410" s="9">
        <f t="shared" si="439"/>
        <v>2024</v>
      </c>
      <c r="P410" s="2" t="str">
        <f t="shared" ref="P410:AI410" si="472">IF($B410="","",IF($O410=P$3,$N410*(1+(O$2*0.03)),IF(P$3=$O410+$J410,$N410*(1+(O$2*0.03)),IF(P$3=$O410+2*$J410,$N410*(1+(O$2*0.03)),IF(P$3=$O410+3*$J410,$N410*(1+(O$2*0.03)),IF(P$3=$O410+4*$J410,$N410*(1+(O$2*0.03)),IF(P$3=$O410+5*$J410,$N410*(1+(O$2*0.03)),"")))))))</f>
        <v/>
      </c>
      <c r="Q410" s="2" t="str">
        <f t="shared" si="472"/>
        <v/>
      </c>
      <c r="R410" s="2" t="str">
        <f t="shared" si="472"/>
        <v/>
      </c>
      <c r="S410" s="2" t="str">
        <f t="shared" si="472"/>
        <v/>
      </c>
      <c r="T410" s="2" t="str">
        <f t="shared" si="472"/>
        <v/>
      </c>
      <c r="U410" s="2">
        <f t="shared" si="472"/>
        <v>13799.999999999998</v>
      </c>
      <c r="V410" s="2" t="str">
        <f t="shared" si="472"/>
        <v/>
      </c>
      <c r="W410" s="2" t="str">
        <f t="shared" si="472"/>
        <v/>
      </c>
      <c r="X410" s="2" t="str">
        <f t="shared" si="472"/>
        <v/>
      </c>
      <c r="Y410" s="2" t="str">
        <f t="shared" si="472"/>
        <v/>
      </c>
      <c r="Z410" s="2" t="str">
        <f t="shared" si="472"/>
        <v/>
      </c>
      <c r="AA410" s="2" t="str">
        <f t="shared" si="472"/>
        <v/>
      </c>
      <c r="AB410" s="2" t="str">
        <f t="shared" si="472"/>
        <v/>
      </c>
      <c r="AC410" s="2" t="str">
        <f t="shared" si="472"/>
        <v/>
      </c>
      <c r="AD410" s="2" t="str">
        <f t="shared" si="472"/>
        <v/>
      </c>
      <c r="AE410" s="2" t="str">
        <f t="shared" si="472"/>
        <v/>
      </c>
      <c r="AF410" s="2" t="str">
        <f t="shared" si="472"/>
        <v/>
      </c>
      <c r="AG410" s="2" t="str">
        <f t="shared" si="472"/>
        <v/>
      </c>
      <c r="AH410" s="2" t="str">
        <f t="shared" si="472"/>
        <v/>
      </c>
      <c r="AI410" s="2" t="str">
        <f t="shared" si="472"/>
        <v/>
      </c>
    </row>
    <row r="411" spans="2:35" ht="15" customHeight="1" x14ac:dyDescent="0.3">
      <c r="B411" t="s">
        <v>96</v>
      </c>
      <c r="C411" t="s">
        <v>390</v>
      </c>
      <c r="D411" t="s">
        <v>5</v>
      </c>
      <c r="E411" s="9" t="s">
        <v>481</v>
      </c>
      <c r="F411" t="s">
        <v>63</v>
      </c>
      <c r="G411" s="9"/>
      <c r="H411" s="3">
        <v>1</v>
      </c>
      <c r="I411" s="8">
        <f>IF(H411="","",INDEX(Systems!F$4:F$985,MATCH($F411,Systems!D$4:D$985,0),1))</f>
        <v>12000</v>
      </c>
      <c r="J411" s="9">
        <f>IF(H411="","",INDEX(Systems!E$4:E$985,MATCH($F411,Systems!D$4:D$985,0),1))</f>
        <v>15</v>
      </c>
      <c r="K411" s="9" t="s">
        <v>108</v>
      </c>
      <c r="L411" s="9">
        <v>2009</v>
      </c>
      <c r="M411" s="9">
        <v>3</v>
      </c>
      <c r="N411" s="8">
        <f t="shared" si="460"/>
        <v>12000</v>
      </c>
      <c r="O411" s="9">
        <f t="shared" si="439"/>
        <v>2024</v>
      </c>
      <c r="P411" s="2" t="str">
        <f t="shared" ref="P411:AI411" si="473">IF($B411="","",IF($O411=P$3,$N411*(1+(O$2*0.03)),IF(P$3=$O411+$J411,$N411*(1+(O$2*0.03)),IF(P$3=$O411+2*$J411,$N411*(1+(O$2*0.03)),IF(P$3=$O411+3*$J411,$N411*(1+(O$2*0.03)),IF(P$3=$O411+4*$J411,$N411*(1+(O$2*0.03)),IF(P$3=$O411+5*$J411,$N411*(1+(O$2*0.03)),"")))))))</f>
        <v/>
      </c>
      <c r="Q411" s="2" t="str">
        <f t="shared" si="473"/>
        <v/>
      </c>
      <c r="R411" s="2" t="str">
        <f t="shared" si="473"/>
        <v/>
      </c>
      <c r="S411" s="2" t="str">
        <f t="shared" si="473"/>
        <v/>
      </c>
      <c r="T411" s="2" t="str">
        <f t="shared" si="473"/>
        <v/>
      </c>
      <c r="U411" s="2">
        <f t="shared" si="473"/>
        <v>13799.999999999998</v>
      </c>
      <c r="V411" s="2" t="str">
        <f t="shared" si="473"/>
        <v/>
      </c>
      <c r="W411" s="2" t="str">
        <f t="shared" si="473"/>
        <v/>
      </c>
      <c r="X411" s="2" t="str">
        <f t="shared" si="473"/>
        <v/>
      </c>
      <c r="Y411" s="2" t="str">
        <f t="shared" si="473"/>
        <v/>
      </c>
      <c r="Z411" s="2" t="str">
        <f t="shared" si="473"/>
        <v/>
      </c>
      <c r="AA411" s="2" t="str">
        <f t="shared" si="473"/>
        <v/>
      </c>
      <c r="AB411" s="2" t="str">
        <f t="shared" si="473"/>
        <v/>
      </c>
      <c r="AC411" s="2" t="str">
        <f t="shared" si="473"/>
        <v/>
      </c>
      <c r="AD411" s="2" t="str">
        <f t="shared" si="473"/>
        <v/>
      </c>
      <c r="AE411" s="2" t="str">
        <f t="shared" si="473"/>
        <v/>
      </c>
      <c r="AF411" s="2" t="str">
        <f t="shared" si="473"/>
        <v/>
      </c>
      <c r="AG411" s="2" t="str">
        <f t="shared" si="473"/>
        <v/>
      </c>
      <c r="AH411" s="2" t="str">
        <f t="shared" si="473"/>
        <v/>
      </c>
      <c r="AI411" s="2" t="str">
        <f t="shared" si="473"/>
        <v/>
      </c>
    </row>
    <row r="412" spans="2:35" ht="15" customHeight="1" x14ac:dyDescent="0.3">
      <c r="B412" t="s">
        <v>96</v>
      </c>
      <c r="C412" t="s">
        <v>390</v>
      </c>
      <c r="D412" t="s">
        <v>5</v>
      </c>
      <c r="E412" s="9" t="s">
        <v>482</v>
      </c>
      <c r="F412" t="s">
        <v>63</v>
      </c>
      <c r="G412" s="9"/>
      <c r="H412" s="3">
        <v>1</v>
      </c>
      <c r="I412" s="8">
        <f>IF(H412="","",INDEX(Systems!F$4:F$985,MATCH($F412,Systems!D$4:D$985,0),1))</f>
        <v>12000</v>
      </c>
      <c r="J412" s="9">
        <f>IF(H412="","",INDEX(Systems!E$4:E$985,MATCH($F412,Systems!D$4:D$985,0),1))</f>
        <v>15</v>
      </c>
      <c r="K412" s="9" t="s">
        <v>108</v>
      </c>
      <c r="L412" s="9">
        <v>2009</v>
      </c>
      <c r="M412" s="9">
        <v>3</v>
      </c>
      <c r="N412" s="8">
        <f t="shared" si="460"/>
        <v>12000</v>
      </c>
      <c r="O412" s="9">
        <f t="shared" si="439"/>
        <v>2024</v>
      </c>
      <c r="P412" s="2" t="str">
        <f t="shared" ref="P412:AI412" si="474">IF($B412="","",IF($O412=P$3,$N412*(1+(O$2*0.03)),IF(P$3=$O412+$J412,$N412*(1+(O$2*0.03)),IF(P$3=$O412+2*$J412,$N412*(1+(O$2*0.03)),IF(P$3=$O412+3*$J412,$N412*(1+(O$2*0.03)),IF(P$3=$O412+4*$J412,$N412*(1+(O$2*0.03)),IF(P$3=$O412+5*$J412,$N412*(1+(O$2*0.03)),"")))))))</f>
        <v/>
      </c>
      <c r="Q412" s="2" t="str">
        <f t="shared" si="474"/>
        <v/>
      </c>
      <c r="R412" s="2" t="str">
        <f t="shared" si="474"/>
        <v/>
      </c>
      <c r="S412" s="2" t="str">
        <f t="shared" si="474"/>
        <v/>
      </c>
      <c r="T412" s="2" t="str">
        <f t="shared" si="474"/>
        <v/>
      </c>
      <c r="U412" s="2">
        <f t="shared" si="474"/>
        <v>13799.999999999998</v>
      </c>
      <c r="V412" s="2" t="str">
        <f t="shared" si="474"/>
        <v/>
      </c>
      <c r="W412" s="2" t="str">
        <f t="shared" si="474"/>
        <v/>
      </c>
      <c r="X412" s="2" t="str">
        <f t="shared" si="474"/>
        <v/>
      </c>
      <c r="Y412" s="2" t="str">
        <f t="shared" si="474"/>
        <v/>
      </c>
      <c r="Z412" s="2" t="str">
        <f t="shared" si="474"/>
        <v/>
      </c>
      <c r="AA412" s="2" t="str">
        <f t="shared" si="474"/>
        <v/>
      </c>
      <c r="AB412" s="2" t="str">
        <f t="shared" si="474"/>
        <v/>
      </c>
      <c r="AC412" s="2" t="str">
        <f t="shared" si="474"/>
        <v/>
      </c>
      <c r="AD412" s="2" t="str">
        <f t="shared" si="474"/>
        <v/>
      </c>
      <c r="AE412" s="2" t="str">
        <f t="shared" si="474"/>
        <v/>
      </c>
      <c r="AF412" s="2" t="str">
        <f t="shared" si="474"/>
        <v/>
      </c>
      <c r="AG412" s="2" t="str">
        <f t="shared" si="474"/>
        <v/>
      </c>
      <c r="AH412" s="2" t="str">
        <f t="shared" si="474"/>
        <v/>
      </c>
      <c r="AI412" s="2" t="str">
        <f t="shared" si="474"/>
        <v/>
      </c>
    </row>
    <row r="413" spans="2:35" ht="15" customHeight="1" x14ac:dyDescent="0.3">
      <c r="B413" t="s">
        <v>96</v>
      </c>
      <c r="C413" t="s">
        <v>390</v>
      </c>
      <c r="D413" t="s">
        <v>5</v>
      </c>
      <c r="E413" s="9" t="s">
        <v>476</v>
      </c>
      <c r="F413" t="s">
        <v>63</v>
      </c>
      <c r="G413" s="9"/>
      <c r="H413" s="3">
        <v>1</v>
      </c>
      <c r="I413" s="8">
        <f>IF(H413="","",INDEX(Systems!F$4:F$985,MATCH($F413,Systems!D$4:D$985,0),1))</f>
        <v>12000</v>
      </c>
      <c r="J413" s="9">
        <f>IF(H413="","",INDEX(Systems!E$4:E$985,MATCH($F413,Systems!D$4:D$985,0),1))</f>
        <v>15</v>
      </c>
      <c r="K413" s="9" t="s">
        <v>108</v>
      </c>
      <c r="L413" s="9">
        <v>2009</v>
      </c>
      <c r="M413" s="9">
        <v>3</v>
      </c>
      <c r="N413" s="8">
        <f t="shared" si="460"/>
        <v>12000</v>
      </c>
      <c r="O413" s="9">
        <f t="shared" si="439"/>
        <v>2024</v>
      </c>
      <c r="P413" s="2" t="str">
        <f t="shared" ref="P413:AI413" si="475">IF($B413="","",IF($O413=P$3,$N413*(1+(O$2*0.03)),IF(P$3=$O413+$J413,$N413*(1+(O$2*0.03)),IF(P$3=$O413+2*$J413,$N413*(1+(O$2*0.03)),IF(P$3=$O413+3*$J413,$N413*(1+(O$2*0.03)),IF(P$3=$O413+4*$J413,$N413*(1+(O$2*0.03)),IF(P$3=$O413+5*$J413,$N413*(1+(O$2*0.03)),"")))))))</f>
        <v/>
      </c>
      <c r="Q413" s="2" t="str">
        <f t="shared" si="475"/>
        <v/>
      </c>
      <c r="R413" s="2" t="str">
        <f t="shared" si="475"/>
        <v/>
      </c>
      <c r="S413" s="2" t="str">
        <f t="shared" si="475"/>
        <v/>
      </c>
      <c r="T413" s="2" t="str">
        <f t="shared" si="475"/>
        <v/>
      </c>
      <c r="U413" s="2">
        <f t="shared" si="475"/>
        <v>13799.999999999998</v>
      </c>
      <c r="V413" s="2" t="str">
        <f t="shared" si="475"/>
        <v/>
      </c>
      <c r="W413" s="2" t="str">
        <f t="shared" si="475"/>
        <v/>
      </c>
      <c r="X413" s="2" t="str">
        <f t="shared" si="475"/>
        <v/>
      </c>
      <c r="Y413" s="2" t="str">
        <f t="shared" si="475"/>
        <v/>
      </c>
      <c r="Z413" s="2" t="str">
        <f t="shared" si="475"/>
        <v/>
      </c>
      <c r="AA413" s="2" t="str">
        <f t="shared" si="475"/>
        <v/>
      </c>
      <c r="AB413" s="2" t="str">
        <f t="shared" si="475"/>
        <v/>
      </c>
      <c r="AC413" s="2" t="str">
        <f t="shared" si="475"/>
        <v/>
      </c>
      <c r="AD413" s="2" t="str">
        <f t="shared" si="475"/>
        <v/>
      </c>
      <c r="AE413" s="2" t="str">
        <f t="shared" si="475"/>
        <v/>
      </c>
      <c r="AF413" s="2" t="str">
        <f t="shared" si="475"/>
        <v/>
      </c>
      <c r="AG413" s="2" t="str">
        <f t="shared" si="475"/>
        <v/>
      </c>
      <c r="AH413" s="2" t="str">
        <f t="shared" si="475"/>
        <v/>
      </c>
      <c r="AI413" s="2" t="str">
        <f t="shared" si="475"/>
        <v/>
      </c>
    </row>
    <row r="414" spans="2:35" ht="15" customHeight="1" x14ac:dyDescent="0.3">
      <c r="B414" t="s">
        <v>96</v>
      </c>
      <c r="C414" t="s">
        <v>390</v>
      </c>
      <c r="D414" t="s">
        <v>5</v>
      </c>
      <c r="E414" s="9" t="s">
        <v>476</v>
      </c>
      <c r="F414" t="s">
        <v>63</v>
      </c>
      <c r="G414" s="9"/>
      <c r="H414" s="3">
        <v>1</v>
      </c>
      <c r="I414" s="8">
        <f>IF(H414="","",INDEX(Systems!F$4:F$985,MATCH($F414,Systems!D$4:D$985,0),1))</f>
        <v>12000</v>
      </c>
      <c r="J414" s="9">
        <f>IF(H414="","",INDEX(Systems!E$4:E$985,MATCH($F414,Systems!D$4:D$985,0),1))</f>
        <v>15</v>
      </c>
      <c r="K414" s="9" t="s">
        <v>108</v>
      </c>
      <c r="L414" s="9">
        <v>2009</v>
      </c>
      <c r="M414" s="9">
        <v>3</v>
      </c>
      <c r="N414" s="8">
        <f t="shared" si="438"/>
        <v>12000</v>
      </c>
      <c r="O414" s="9">
        <f t="shared" si="439"/>
        <v>2024</v>
      </c>
      <c r="P414" s="2" t="str">
        <f t="shared" ref="P414:AI414" si="476">IF($B414="","",IF($O414=P$3,$N414*(1+(O$2*0.03)),IF(P$3=$O414+$J414,$N414*(1+(O$2*0.03)),IF(P$3=$O414+2*$J414,$N414*(1+(O$2*0.03)),IF(P$3=$O414+3*$J414,$N414*(1+(O$2*0.03)),IF(P$3=$O414+4*$J414,$N414*(1+(O$2*0.03)),IF(P$3=$O414+5*$J414,$N414*(1+(O$2*0.03)),"")))))))</f>
        <v/>
      </c>
      <c r="Q414" s="2" t="str">
        <f t="shared" si="476"/>
        <v/>
      </c>
      <c r="R414" s="2" t="str">
        <f t="shared" si="476"/>
        <v/>
      </c>
      <c r="S414" s="2" t="str">
        <f t="shared" si="476"/>
        <v/>
      </c>
      <c r="T414" s="2" t="str">
        <f t="shared" si="476"/>
        <v/>
      </c>
      <c r="U414" s="2">
        <f t="shared" si="476"/>
        <v>13799.999999999998</v>
      </c>
      <c r="V414" s="2" t="str">
        <f t="shared" si="476"/>
        <v/>
      </c>
      <c r="W414" s="2" t="str">
        <f t="shared" si="476"/>
        <v/>
      </c>
      <c r="X414" s="2" t="str">
        <f t="shared" si="476"/>
        <v/>
      </c>
      <c r="Y414" s="2" t="str">
        <f t="shared" si="476"/>
        <v/>
      </c>
      <c r="Z414" s="2" t="str">
        <f t="shared" si="476"/>
        <v/>
      </c>
      <c r="AA414" s="2" t="str">
        <f t="shared" si="476"/>
        <v/>
      </c>
      <c r="AB414" s="2" t="str">
        <f t="shared" si="476"/>
        <v/>
      </c>
      <c r="AC414" s="2" t="str">
        <f t="shared" si="476"/>
        <v/>
      </c>
      <c r="AD414" s="2" t="str">
        <f t="shared" si="476"/>
        <v/>
      </c>
      <c r="AE414" s="2" t="str">
        <f t="shared" si="476"/>
        <v/>
      </c>
      <c r="AF414" s="2" t="str">
        <f t="shared" si="476"/>
        <v/>
      </c>
      <c r="AG414" s="2" t="str">
        <f t="shared" si="476"/>
        <v/>
      </c>
      <c r="AH414" s="2" t="str">
        <f t="shared" si="476"/>
        <v/>
      </c>
      <c r="AI414" s="2" t="str">
        <f t="shared" si="476"/>
        <v/>
      </c>
    </row>
    <row r="415" spans="2:35" ht="15" customHeight="1" x14ac:dyDescent="0.3">
      <c r="B415" t="s">
        <v>96</v>
      </c>
      <c r="C415" t="s">
        <v>390</v>
      </c>
      <c r="D415" t="s">
        <v>5</v>
      </c>
      <c r="E415" s="9" t="s">
        <v>476</v>
      </c>
      <c r="F415" t="s">
        <v>63</v>
      </c>
      <c r="G415" s="9"/>
      <c r="H415" s="3">
        <v>1</v>
      </c>
      <c r="I415" s="8">
        <f>IF(H415="","",INDEX(Systems!F$4:F$985,MATCH($F415,Systems!D$4:D$985,0),1))</f>
        <v>12000</v>
      </c>
      <c r="J415" s="9">
        <f>IF(H415="","",INDEX(Systems!E$4:E$985,MATCH($F415,Systems!D$4:D$985,0),1))</f>
        <v>15</v>
      </c>
      <c r="K415" s="9" t="s">
        <v>108</v>
      </c>
      <c r="L415" s="9">
        <v>2009</v>
      </c>
      <c r="M415" s="9">
        <v>3</v>
      </c>
      <c r="N415" s="8">
        <f t="shared" si="438"/>
        <v>12000</v>
      </c>
      <c r="O415" s="9">
        <f t="shared" si="439"/>
        <v>2024</v>
      </c>
      <c r="P415" s="2" t="str">
        <f t="shared" ref="P415:AI415" si="477">IF($B415="","",IF($O415=P$3,$N415*(1+(O$2*0.03)),IF(P$3=$O415+$J415,$N415*(1+(O$2*0.03)),IF(P$3=$O415+2*$J415,$N415*(1+(O$2*0.03)),IF(P$3=$O415+3*$J415,$N415*(1+(O$2*0.03)),IF(P$3=$O415+4*$J415,$N415*(1+(O$2*0.03)),IF(P$3=$O415+5*$J415,$N415*(1+(O$2*0.03)),"")))))))</f>
        <v/>
      </c>
      <c r="Q415" s="2" t="str">
        <f t="shared" si="477"/>
        <v/>
      </c>
      <c r="R415" s="2" t="str">
        <f t="shared" si="477"/>
        <v/>
      </c>
      <c r="S415" s="2" t="str">
        <f t="shared" si="477"/>
        <v/>
      </c>
      <c r="T415" s="2" t="str">
        <f t="shared" si="477"/>
        <v/>
      </c>
      <c r="U415" s="2">
        <f t="shared" si="477"/>
        <v>13799.999999999998</v>
      </c>
      <c r="V415" s="2" t="str">
        <f t="shared" si="477"/>
        <v/>
      </c>
      <c r="W415" s="2" t="str">
        <f t="shared" si="477"/>
        <v/>
      </c>
      <c r="X415" s="2" t="str">
        <f t="shared" si="477"/>
        <v/>
      </c>
      <c r="Y415" s="2" t="str">
        <f t="shared" si="477"/>
        <v/>
      </c>
      <c r="Z415" s="2" t="str">
        <f t="shared" si="477"/>
        <v/>
      </c>
      <c r="AA415" s="2" t="str">
        <f t="shared" si="477"/>
        <v/>
      </c>
      <c r="AB415" s="2" t="str">
        <f t="shared" si="477"/>
        <v/>
      </c>
      <c r="AC415" s="2" t="str">
        <f t="shared" si="477"/>
        <v/>
      </c>
      <c r="AD415" s="2" t="str">
        <f t="shared" si="477"/>
        <v/>
      </c>
      <c r="AE415" s="2" t="str">
        <f t="shared" si="477"/>
        <v/>
      </c>
      <c r="AF415" s="2" t="str">
        <f t="shared" si="477"/>
        <v/>
      </c>
      <c r="AG415" s="2" t="str">
        <f t="shared" si="477"/>
        <v/>
      </c>
      <c r="AH415" s="2" t="str">
        <f t="shared" si="477"/>
        <v/>
      </c>
      <c r="AI415" s="2" t="str">
        <f t="shared" si="477"/>
        <v/>
      </c>
    </row>
    <row r="416" spans="2:35" ht="15" customHeight="1" x14ac:dyDescent="0.3">
      <c r="B416" t="s">
        <v>96</v>
      </c>
      <c r="C416" t="s">
        <v>390</v>
      </c>
      <c r="D416" t="s">
        <v>5</v>
      </c>
      <c r="E416" s="9" t="s">
        <v>475</v>
      </c>
      <c r="F416" t="s">
        <v>63</v>
      </c>
      <c r="G416" s="9"/>
      <c r="H416" s="3">
        <v>1</v>
      </c>
      <c r="I416" s="8">
        <f>IF(H416="","",INDEX(Systems!F$4:F$985,MATCH($F416,Systems!D$4:D$985,0),1))</f>
        <v>12000</v>
      </c>
      <c r="J416" s="9">
        <f>IF(H416="","",INDEX(Systems!E$4:E$985,MATCH($F416,Systems!D$4:D$985,0),1))</f>
        <v>15</v>
      </c>
      <c r="K416" s="9" t="s">
        <v>108</v>
      </c>
      <c r="L416" s="9">
        <v>2009</v>
      </c>
      <c r="M416" s="9">
        <v>3</v>
      </c>
      <c r="N416" s="8">
        <f t="shared" si="438"/>
        <v>12000</v>
      </c>
      <c r="O416" s="9">
        <f t="shared" si="439"/>
        <v>2024</v>
      </c>
      <c r="P416" s="2" t="str">
        <f t="shared" ref="P416:AI416" si="478">IF($B416="","",IF($O416=P$3,$N416*(1+(O$2*0.03)),IF(P$3=$O416+$J416,$N416*(1+(O$2*0.03)),IF(P$3=$O416+2*$J416,$N416*(1+(O$2*0.03)),IF(P$3=$O416+3*$J416,$N416*(1+(O$2*0.03)),IF(P$3=$O416+4*$J416,$N416*(1+(O$2*0.03)),IF(P$3=$O416+5*$J416,$N416*(1+(O$2*0.03)),"")))))))</f>
        <v/>
      </c>
      <c r="Q416" s="2" t="str">
        <f t="shared" si="478"/>
        <v/>
      </c>
      <c r="R416" s="2" t="str">
        <f t="shared" si="478"/>
        <v/>
      </c>
      <c r="S416" s="2" t="str">
        <f t="shared" si="478"/>
        <v/>
      </c>
      <c r="T416" s="2" t="str">
        <f t="shared" si="478"/>
        <v/>
      </c>
      <c r="U416" s="2">
        <f t="shared" si="478"/>
        <v>13799.999999999998</v>
      </c>
      <c r="V416" s="2" t="str">
        <f t="shared" si="478"/>
        <v/>
      </c>
      <c r="W416" s="2" t="str">
        <f t="shared" si="478"/>
        <v/>
      </c>
      <c r="X416" s="2" t="str">
        <f t="shared" si="478"/>
        <v/>
      </c>
      <c r="Y416" s="2" t="str">
        <f t="shared" si="478"/>
        <v/>
      </c>
      <c r="Z416" s="2" t="str">
        <f t="shared" si="478"/>
        <v/>
      </c>
      <c r="AA416" s="2" t="str">
        <f t="shared" si="478"/>
        <v/>
      </c>
      <c r="AB416" s="2" t="str">
        <f t="shared" si="478"/>
        <v/>
      </c>
      <c r="AC416" s="2" t="str">
        <f t="shared" si="478"/>
        <v/>
      </c>
      <c r="AD416" s="2" t="str">
        <f t="shared" si="478"/>
        <v/>
      </c>
      <c r="AE416" s="2" t="str">
        <f t="shared" si="478"/>
        <v/>
      </c>
      <c r="AF416" s="2" t="str">
        <f t="shared" si="478"/>
        <v/>
      </c>
      <c r="AG416" s="2" t="str">
        <f t="shared" si="478"/>
        <v/>
      </c>
      <c r="AH416" s="2" t="str">
        <f t="shared" si="478"/>
        <v/>
      </c>
      <c r="AI416" s="2" t="str">
        <f t="shared" si="478"/>
        <v/>
      </c>
    </row>
    <row r="417" spans="2:35" ht="15" customHeight="1" x14ac:dyDescent="0.3">
      <c r="B417" t="s">
        <v>96</v>
      </c>
      <c r="C417" t="s">
        <v>390</v>
      </c>
      <c r="D417" t="s">
        <v>131</v>
      </c>
      <c r="F417" t="s">
        <v>38</v>
      </c>
      <c r="G417" s="9"/>
      <c r="H417" s="3">
        <v>1</v>
      </c>
      <c r="I417" s="8">
        <f>IF(H417="","",INDEX(Systems!F$4:F$985,MATCH($F417,Systems!D$4:D$985,0),1))</f>
        <v>20000</v>
      </c>
      <c r="J417" s="9">
        <f>IF(H417="","",INDEX(Systems!E$4:E$985,MATCH($F417,Systems!D$4:D$985,0),1))</f>
        <v>15</v>
      </c>
      <c r="K417" s="9" t="s">
        <v>108</v>
      </c>
      <c r="L417" s="9">
        <v>1980</v>
      </c>
      <c r="M417" s="9">
        <v>3</v>
      </c>
      <c r="N417" s="8">
        <f t="shared" si="438"/>
        <v>20000</v>
      </c>
      <c r="O417" s="9">
        <f t="shared" si="439"/>
        <v>2019</v>
      </c>
      <c r="P417" s="2">
        <f t="shared" ref="P417:AI417" si="479">IF($B417="","",IF($O417=P$3,$N417*(1+(O$2*0.03)),IF(P$3=$O417+$J417,$N417*(1+(O$2*0.03)),IF(P$3=$O417+2*$J417,$N417*(1+(O$2*0.03)),IF(P$3=$O417+3*$J417,$N417*(1+(O$2*0.03)),IF(P$3=$O417+4*$J417,$N417*(1+(O$2*0.03)),IF(P$3=$O417+5*$J417,$N417*(1+(O$2*0.03)),"")))))))</f>
        <v>20000</v>
      </c>
      <c r="Q417" s="2" t="str">
        <f t="shared" si="479"/>
        <v/>
      </c>
      <c r="R417" s="2" t="str">
        <f t="shared" si="479"/>
        <v/>
      </c>
      <c r="S417" s="2" t="str">
        <f t="shared" si="479"/>
        <v/>
      </c>
      <c r="T417" s="2" t="str">
        <f t="shared" si="479"/>
        <v/>
      </c>
      <c r="U417" s="2" t="str">
        <f t="shared" si="479"/>
        <v/>
      </c>
      <c r="V417" s="2" t="str">
        <f t="shared" si="479"/>
        <v/>
      </c>
      <c r="W417" s="2" t="str">
        <f t="shared" si="479"/>
        <v/>
      </c>
      <c r="X417" s="2" t="str">
        <f t="shared" si="479"/>
        <v/>
      </c>
      <c r="Y417" s="2" t="str">
        <f t="shared" si="479"/>
        <v/>
      </c>
      <c r="Z417" s="2" t="str">
        <f t="shared" si="479"/>
        <v/>
      </c>
      <c r="AA417" s="2" t="str">
        <f t="shared" si="479"/>
        <v/>
      </c>
      <c r="AB417" s="2" t="str">
        <f t="shared" si="479"/>
        <v/>
      </c>
      <c r="AC417" s="2" t="str">
        <f t="shared" si="479"/>
        <v/>
      </c>
      <c r="AD417" s="2" t="str">
        <f t="shared" si="479"/>
        <v/>
      </c>
      <c r="AE417" s="2">
        <f t="shared" si="479"/>
        <v>29000</v>
      </c>
      <c r="AF417" s="2" t="str">
        <f t="shared" si="479"/>
        <v/>
      </c>
      <c r="AG417" s="2" t="str">
        <f t="shared" si="479"/>
        <v/>
      </c>
      <c r="AH417" s="2" t="str">
        <f t="shared" si="479"/>
        <v/>
      </c>
      <c r="AI417" s="2" t="str">
        <f t="shared" si="479"/>
        <v/>
      </c>
    </row>
    <row r="418" spans="2:35" ht="15" customHeight="1" x14ac:dyDescent="0.3">
      <c r="B418" t="s">
        <v>96</v>
      </c>
      <c r="C418" t="s">
        <v>390</v>
      </c>
      <c r="D418" t="s">
        <v>131</v>
      </c>
      <c r="F418" t="s">
        <v>146</v>
      </c>
      <c r="G418" s="9"/>
      <c r="H418" s="3">
        <v>1</v>
      </c>
      <c r="I418" s="8">
        <f>IF(H418="","",INDEX(Systems!F$4:F$985,MATCH($F418,Systems!D$4:D$985,0),1))</f>
        <v>40000</v>
      </c>
      <c r="J418" s="9">
        <f>IF(H418="","",INDEX(Systems!E$4:E$985,MATCH($F418,Systems!D$4:D$985,0),1))</f>
        <v>20</v>
      </c>
      <c r="K418" s="9" t="s">
        <v>108</v>
      </c>
      <c r="L418" s="9">
        <v>1980</v>
      </c>
      <c r="M418" s="9">
        <v>3</v>
      </c>
      <c r="N418" s="8">
        <f t="shared" si="438"/>
        <v>40000</v>
      </c>
      <c r="O418" s="9">
        <f t="shared" si="439"/>
        <v>2019</v>
      </c>
      <c r="P418" s="2">
        <f t="shared" ref="P418:AI418" si="480">IF($B418="","",IF($O418=P$3,$N418*(1+(O$2*0.03)),IF(P$3=$O418+$J418,$N418*(1+(O$2*0.03)),IF(P$3=$O418+2*$J418,$N418*(1+(O$2*0.03)),IF(P$3=$O418+3*$J418,$N418*(1+(O$2*0.03)),IF(P$3=$O418+4*$J418,$N418*(1+(O$2*0.03)),IF(P$3=$O418+5*$J418,$N418*(1+(O$2*0.03)),"")))))))</f>
        <v>40000</v>
      </c>
      <c r="Q418" s="2" t="str">
        <f t="shared" si="480"/>
        <v/>
      </c>
      <c r="R418" s="2" t="str">
        <f t="shared" si="480"/>
        <v/>
      </c>
      <c r="S418" s="2" t="str">
        <f t="shared" si="480"/>
        <v/>
      </c>
      <c r="T418" s="2" t="str">
        <f t="shared" si="480"/>
        <v/>
      </c>
      <c r="U418" s="2" t="str">
        <f t="shared" si="480"/>
        <v/>
      </c>
      <c r="V418" s="2" t="str">
        <f t="shared" si="480"/>
        <v/>
      </c>
      <c r="W418" s="2" t="str">
        <f t="shared" si="480"/>
        <v/>
      </c>
      <c r="X418" s="2" t="str">
        <f t="shared" si="480"/>
        <v/>
      </c>
      <c r="Y418" s="2" t="str">
        <f t="shared" si="480"/>
        <v/>
      </c>
      <c r="Z418" s="2" t="str">
        <f t="shared" si="480"/>
        <v/>
      </c>
      <c r="AA418" s="2" t="str">
        <f t="shared" si="480"/>
        <v/>
      </c>
      <c r="AB418" s="2" t="str">
        <f t="shared" si="480"/>
        <v/>
      </c>
      <c r="AC418" s="2" t="str">
        <f t="shared" si="480"/>
        <v/>
      </c>
      <c r="AD418" s="2" t="str">
        <f t="shared" si="480"/>
        <v/>
      </c>
      <c r="AE418" s="2" t="str">
        <f t="shared" si="480"/>
        <v/>
      </c>
      <c r="AF418" s="2" t="str">
        <f t="shared" si="480"/>
        <v/>
      </c>
      <c r="AG418" s="2" t="str">
        <f t="shared" si="480"/>
        <v/>
      </c>
      <c r="AH418" s="2" t="str">
        <f t="shared" si="480"/>
        <v/>
      </c>
      <c r="AI418" s="2" t="str">
        <f t="shared" si="480"/>
        <v/>
      </c>
    </row>
    <row r="419" spans="2:35" ht="15" customHeight="1" x14ac:dyDescent="0.3">
      <c r="B419" t="s">
        <v>96</v>
      </c>
      <c r="C419" t="s">
        <v>390</v>
      </c>
      <c r="D419" t="s">
        <v>11</v>
      </c>
      <c r="F419" t="s">
        <v>79</v>
      </c>
      <c r="G419" s="9"/>
      <c r="H419" s="3">
        <v>1269</v>
      </c>
      <c r="I419" s="8">
        <f>IF(H419="","",INDEX(Systems!F$4:F$985,MATCH($F419,Systems!D$4:D$985,0),1))</f>
        <v>22.5</v>
      </c>
      <c r="J419" s="9">
        <f>IF(H419="","",INDEX(Systems!E$4:E$985,MATCH($F419,Systems!D$4:D$985,0),1))</f>
        <v>15</v>
      </c>
      <c r="K419" s="9" t="s">
        <v>109</v>
      </c>
      <c r="L419" s="9">
        <v>1980</v>
      </c>
      <c r="M419" s="9">
        <v>3</v>
      </c>
      <c r="N419" s="8">
        <f t="shared" si="438"/>
        <v>28552.5</v>
      </c>
      <c r="O419" s="9">
        <f t="shared" si="439"/>
        <v>2019</v>
      </c>
      <c r="P419" s="2">
        <f t="shared" ref="P419:AI419" si="481">IF($B419="","",IF($O419=P$3,$N419*(1+(O$2*0.03)),IF(P$3=$O419+$J419,$N419*(1+(O$2*0.03)),IF(P$3=$O419+2*$J419,$N419*(1+(O$2*0.03)),IF(P$3=$O419+3*$J419,$N419*(1+(O$2*0.03)),IF(P$3=$O419+4*$J419,$N419*(1+(O$2*0.03)),IF(P$3=$O419+5*$J419,$N419*(1+(O$2*0.03)),"")))))))</f>
        <v>28552.5</v>
      </c>
      <c r="Q419" s="2" t="str">
        <f t="shared" si="481"/>
        <v/>
      </c>
      <c r="R419" s="2" t="str">
        <f t="shared" si="481"/>
        <v/>
      </c>
      <c r="S419" s="2" t="str">
        <f t="shared" si="481"/>
        <v/>
      </c>
      <c r="T419" s="2" t="str">
        <f t="shared" si="481"/>
        <v/>
      </c>
      <c r="U419" s="2" t="str">
        <f t="shared" si="481"/>
        <v/>
      </c>
      <c r="V419" s="2" t="str">
        <f t="shared" si="481"/>
        <v/>
      </c>
      <c r="W419" s="2" t="str">
        <f t="shared" si="481"/>
        <v/>
      </c>
      <c r="X419" s="2" t="str">
        <f t="shared" si="481"/>
        <v/>
      </c>
      <c r="Y419" s="2" t="str">
        <f t="shared" si="481"/>
        <v/>
      </c>
      <c r="Z419" s="2" t="str">
        <f t="shared" si="481"/>
        <v/>
      </c>
      <c r="AA419" s="2" t="str">
        <f t="shared" si="481"/>
        <v/>
      </c>
      <c r="AB419" s="2" t="str">
        <f t="shared" si="481"/>
        <v/>
      </c>
      <c r="AC419" s="2" t="str">
        <f t="shared" si="481"/>
        <v/>
      </c>
      <c r="AD419" s="2" t="str">
        <f t="shared" si="481"/>
        <v/>
      </c>
      <c r="AE419" s="2">
        <f t="shared" si="481"/>
        <v>41401.125</v>
      </c>
      <c r="AF419" s="2" t="str">
        <f t="shared" si="481"/>
        <v/>
      </c>
      <c r="AG419" s="2" t="str">
        <f t="shared" si="481"/>
        <v/>
      </c>
      <c r="AH419" s="2" t="str">
        <f t="shared" si="481"/>
        <v/>
      </c>
      <c r="AI419" s="2" t="str">
        <f t="shared" si="481"/>
        <v/>
      </c>
    </row>
    <row r="420" spans="2:35" ht="15" customHeight="1" x14ac:dyDescent="0.3">
      <c r="B420" t="s">
        <v>96</v>
      </c>
      <c r="C420" t="s">
        <v>262</v>
      </c>
      <c r="D420" t="s">
        <v>3</v>
      </c>
      <c r="E420" s="9" t="s">
        <v>487</v>
      </c>
      <c r="F420" t="s">
        <v>21</v>
      </c>
      <c r="G420" s="9" t="s">
        <v>543</v>
      </c>
      <c r="H420" s="3">
        <v>3380</v>
      </c>
      <c r="I420" s="8">
        <f>IF(H420="","",INDEX(Systems!F$4:F$985,MATCH($F420,Systems!D$4:D$985,0),1))</f>
        <v>15</v>
      </c>
      <c r="J420" s="9">
        <f>IF(H420="","",INDEX(Systems!E$4:E$985,MATCH($F420,Systems!D$4:D$985,0),1))</f>
        <v>25</v>
      </c>
      <c r="K420" s="9" t="s">
        <v>109</v>
      </c>
      <c r="L420" s="9">
        <v>1980</v>
      </c>
      <c r="M420" s="9">
        <v>3</v>
      </c>
      <c r="N420" s="8">
        <f t="shared" si="438"/>
        <v>50700</v>
      </c>
      <c r="O420" s="9">
        <f t="shared" si="439"/>
        <v>2019</v>
      </c>
      <c r="P420" s="2">
        <f t="shared" ref="P420:AI420" si="482">IF($B420="","",IF($O420=P$3,$N420*(1+(O$2*0.03)),IF(P$3=$O420+$J420,$N420*(1+(O$2*0.03)),IF(P$3=$O420+2*$J420,$N420*(1+(O$2*0.03)),IF(P$3=$O420+3*$J420,$N420*(1+(O$2*0.03)),IF(P$3=$O420+4*$J420,$N420*(1+(O$2*0.03)),IF(P$3=$O420+5*$J420,$N420*(1+(O$2*0.03)),"")))))))</f>
        <v>50700</v>
      </c>
      <c r="Q420" s="2" t="str">
        <f t="shared" si="482"/>
        <v/>
      </c>
      <c r="R420" s="2" t="str">
        <f t="shared" si="482"/>
        <v/>
      </c>
      <c r="S420" s="2" t="str">
        <f t="shared" si="482"/>
        <v/>
      </c>
      <c r="T420" s="2" t="str">
        <f t="shared" si="482"/>
        <v/>
      </c>
      <c r="U420" s="2" t="str">
        <f t="shared" si="482"/>
        <v/>
      </c>
      <c r="V420" s="2" t="str">
        <f t="shared" si="482"/>
        <v/>
      </c>
      <c r="W420" s="2" t="str">
        <f t="shared" si="482"/>
        <v/>
      </c>
      <c r="X420" s="2" t="str">
        <f t="shared" si="482"/>
        <v/>
      </c>
      <c r="Y420" s="2" t="str">
        <f t="shared" si="482"/>
        <v/>
      </c>
      <c r="Z420" s="2" t="str">
        <f t="shared" si="482"/>
        <v/>
      </c>
      <c r="AA420" s="2" t="str">
        <f t="shared" si="482"/>
        <v/>
      </c>
      <c r="AB420" s="2" t="str">
        <f t="shared" si="482"/>
        <v/>
      </c>
      <c r="AC420" s="2" t="str">
        <f t="shared" si="482"/>
        <v/>
      </c>
      <c r="AD420" s="2" t="str">
        <f t="shared" si="482"/>
        <v/>
      </c>
      <c r="AE420" s="2" t="str">
        <f t="shared" si="482"/>
        <v/>
      </c>
      <c r="AF420" s="2" t="str">
        <f t="shared" si="482"/>
        <v/>
      </c>
      <c r="AG420" s="2" t="str">
        <f t="shared" si="482"/>
        <v/>
      </c>
      <c r="AH420" s="2" t="str">
        <f t="shared" si="482"/>
        <v/>
      </c>
      <c r="AI420" s="2" t="str">
        <f t="shared" si="482"/>
        <v/>
      </c>
    </row>
    <row r="421" spans="2:35" ht="15" customHeight="1" x14ac:dyDescent="0.3">
      <c r="B421" t="s">
        <v>96</v>
      </c>
      <c r="C421" t="s">
        <v>262</v>
      </c>
      <c r="D421" t="s">
        <v>3</v>
      </c>
      <c r="E421" s="9" t="s">
        <v>487</v>
      </c>
      <c r="F421" t="s">
        <v>29</v>
      </c>
      <c r="G421" s="9" t="s">
        <v>541</v>
      </c>
      <c r="H421" s="3">
        <v>854</v>
      </c>
      <c r="I421" s="8">
        <f>IF(H421="","",INDEX(Systems!F$4:F$985,MATCH($F421,Systems!D$4:D$985,0),1))</f>
        <v>9.5</v>
      </c>
      <c r="J421" s="9">
        <f>IF(H421="","",INDEX(Systems!E$4:E$985,MATCH($F421,Systems!D$4:D$985,0),1))</f>
        <v>15</v>
      </c>
      <c r="K421" s="9" t="s">
        <v>109</v>
      </c>
      <c r="L421" s="9">
        <v>2005</v>
      </c>
      <c r="M421" s="9">
        <v>3</v>
      </c>
      <c r="N421" s="8">
        <f t="shared" si="438"/>
        <v>8113</v>
      </c>
      <c r="O421" s="9">
        <f t="shared" si="439"/>
        <v>2020</v>
      </c>
      <c r="P421" s="2" t="str">
        <f t="shared" ref="P421:AI421" si="483">IF($B421="","",IF($O421=P$3,$N421*(1+(O$2*0.03)),IF(P$3=$O421+$J421,$N421*(1+(O$2*0.03)),IF(P$3=$O421+2*$J421,$N421*(1+(O$2*0.03)),IF(P$3=$O421+3*$J421,$N421*(1+(O$2*0.03)),IF(P$3=$O421+4*$J421,$N421*(1+(O$2*0.03)),IF(P$3=$O421+5*$J421,$N421*(1+(O$2*0.03)),"")))))))</f>
        <v/>
      </c>
      <c r="Q421" s="2">
        <f t="shared" si="483"/>
        <v>8356.39</v>
      </c>
      <c r="R421" s="2" t="str">
        <f t="shared" si="483"/>
        <v/>
      </c>
      <c r="S421" s="2" t="str">
        <f t="shared" si="483"/>
        <v/>
      </c>
      <c r="T421" s="2" t="str">
        <f t="shared" si="483"/>
        <v/>
      </c>
      <c r="U421" s="2" t="str">
        <f t="shared" si="483"/>
        <v/>
      </c>
      <c r="V421" s="2" t="str">
        <f t="shared" si="483"/>
        <v/>
      </c>
      <c r="W421" s="2" t="str">
        <f t="shared" si="483"/>
        <v/>
      </c>
      <c r="X421" s="2" t="str">
        <f t="shared" si="483"/>
        <v/>
      </c>
      <c r="Y421" s="2" t="str">
        <f t="shared" si="483"/>
        <v/>
      </c>
      <c r="Z421" s="2" t="str">
        <f t="shared" si="483"/>
        <v/>
      </c>
      <c r="AA421" s="2" t="str">
        <f t="shared" si="483"/>
        <v/>
      </c>
      <c r="AB421" s="2" t="str">
        <f t="shared" si="483"/>
        <v/>
      </c>
      <c r="AC421" s="2" t="str">
        <f t="shared" si="483"/>
        <v/>
      </c>
      <c r="AD421" s="2" t="str">
        <f t="shared" si="483"/>
        <v/>
      </c>
      <c r="AE421" s="2" t="str">
        <f t="shared" si="483"/>
        <v/>
      </c>
      <c r="AF421" s="2">
        <f t="shared" si="483"/>
        <v>12007.24</v>
      </c>
      <c r="AG421" s="2" t="str">
        <f t="shared" si="483"/>
        <v/>
      </c>
      <c r="AH421" s="2" t="str">
        <f t="shared" si="483"/>
        <v/>
      </c>
      <c r="AI421" s="2" t="str">
        <f t="shared" si="483"/>
        <v/>
      </c>
    </row>
    <row r="422" spans="2:35" ht="15" customHeight="1" x14ac:dyDescent="0.3">
      <c r="B422" t="s">
        <v>96</v>
      </c>
      <c r="C422" t="s">
        <v>262</v>
      </c>
      <c r="D422" t="s">
        <v>3</v>
      </c>
      <c r="E422" s="9" t="s">
        <v>487</v>
      </c>
      <c r="F422" t="s">
        <v>21</v>
      </c>
      <c r="G422" s="9" t="s">
        <v>542</v>
      </c>
      <c r="H422" s="3">
        <v>237</v>
      </c>
      <c r="I422" s="8">
        <f>IF(H422="","",INDEX(Systems!F$4:F$985,MATCH($F422,Systems!D$4:D$985,0),1))</f>
        <v>15</v>
      </c>
      <c r="J422" s="9">
        <f>IF(H422="","",INDEX(Systems!E$4:E$985,MATCH($F422,Systems!D$4:D$985,0),1))</f>
        <v>25</v>
      </c>
      <c r="K422" s="9" t="s">
        <v>109</v>
      </c>
      <c r="L422" s="9">
        <v>2005</v>
      </c>
      <c r="M422" s="9">
        <v>3</v>
      </c>
      <c r="N422" s="8">
        <f t="shared" si="438"/>
        <v>3555</v>
      </c>
      <c r="O422" s="9">
        <f t="shared" si="439"/>
        <v>2030</v>
      </c>
      <c r="P422" s="2" t="str">
        <f t="shared" ref="P422:AI422" si="484">IF($B422="","",IF($O422=P$3,$N422*(1+(O$2*0.03)),IF(P$3=$O422+$J422,$N422*(1+(O$2*0.03)),IF(P$3=$O422+2*$J422,$N422*(1+(O$2*0.03)),IF(P$3=$O422+3*$J422,$N422*(1+(O$2*0.03)),IF(P$3=$O422+4*$J422,$N422*(1+(O$2*0.03)),IF(P$3=$O422+5*$J422,$N422*(1+(O$2*0.03)),"")))))))</f>
        <v/>
      </c>
      <c r="Q422" s="2" t="str">
        <f t="shared" si="484"/>
        <v/>
      </c>
      <c r="R422" s="2" t="str">
        <f t="shared" si="484"/>
        <v/>
      </c>
      <c r="S422" s="2" t="str">
        <f t="shared" si="484"/>
        <v/>
      </c>
      <c r="T422" s="2" t="str">
        <f t="shared" si="484"/>
        <v/>
      </c>
      <c r="U422" s="2" t="str">
        <f t="shared" si="484"/>
        <v/>
      </c>
      <c r="V422" s="2" t="str">
        <f t="shared" si="484"/>
        <v/>
      </c>
      <c r="W422" s="2" t="str">
        <f t="shared" si="484"/>
        <v/>
      </c>
      <c r="X422" s="2" t="str">
        <f t="shared" si="484"/>
        <v/>
      </c>
      <c r="Y422" s="2" t="str">
        <f t="shared" si="484"/>
        <v/>
      </c>
      <c r="Z422" s="2" t="str">
        <f t="shared" si="484"/>
        <v/>
      </c>
      <c r="AA422" s="2">
        <f t="shared" si="484"/>
        <v>4728.1500000000005</v>
      </c>
      <c r="AB422" s="2" t="str">
        <f t="shared" si="484"/>
        <v/>
      </c>
      <c r="AC422" s="2" t="str">
        <f t="shared" si="484"/>
        <v/>
      </c>
      <c r="AD422" s="2" t="str">
        <f t="shared" si="484"/>
        <v/>
      </c>
      <c r="AE422" s="2" t="str">
        <f t="shared" si="484"/>
        <v/>
      </c>
      <c r="AF422" s="2" t="str">
        <f t="shared" si="484"/>
        <v/>
      </c>
      <c r="AG422" s="2" t="str">
        <f t="shared" si="484"/>
        <v/>
      </c>
      <c r="AH422" s="2" t="str">
        <f t="shared" si="484"/>
        <v/>
      </c>
      <c r="AI422" s="2" t="str">
        <f t="shared" si="484"/>
        <v/>
      </c>
    </row>
    <row r="423" spans="2:35" ht="15" customHeight="1" x14ac:dyDescent="0.3">
      <c r="B423" t="s">
        <v>96</v>
      </c>
      <c r="C423" t="s">
        <v>262</v>
      </c>
      <c r="D423" t="s">
        <v>3</v>
      </c>
      <c r="E423" s="9" t="s">
        <v>487</v>
      </c>
      <c r="F423" t="s">
        <v>21</v>
      </c>
      <c r="G423" s="9" t="s">
        <v>540</v>
      </c>
      <c r="H423" s="3">
        <v>94</v>
      </c>
      <c r="I423" s="8">
        <f>IF(H423="","",INDEX(Systems!F$4:F$985,MATCH($F423,Systems!D$4:D$985,0),1))</f>
        <v>15</v>
      </c>
      <c r="J423" s="9">
        <f>IF(H423="","",INDEX(Systems!E$4:E$985,MATCH($F423,Systems!D$4:D$985,0),1))</f>
        <v>25</v>
      </c>
      <c r="K423" s="9" t="s">
        <v>109</v>
      </c>
      <c r="L423" s="9">
        <v>1990</v>
      </c>
      <c r="M423" s="9">
        <v>3</v>
      </c>
      <c r="N423" s="8">
        <f t="shared" si="438"/>
        <v>1410</v>
      </c>
      <c r="O423" s="9">
        <f t="shared" si="439"/>
        <v>2019</v>
      </c>
      <c r="P423" s="2">
        <f t="shared" ref="P423:AI423" si="485">IF($B423="","",IF($O423=P$3,$N423*(1+(O$2*0.03)),IF(P$3=$O423+$J423,$N423*(1+(O$2*0.03)),IF(P$3=$O423+2*$J423,$N423*(1+(O$2*0.03)),IF(P$3=$O423+3*$J423,$N423*(1+(O$2*0.03)),IF(P$3=$O423+4*$J423,$N423*(1+(O$2*0.03)),IF(P$3=$O423+5*$J423,$N423*(1+(O$2*0.03)),"")))))))</f>
        <v>1410</v>
      </c>
      <c r="Q423" s="2" t="str">
        <f t="shared" si="485"/>
        <v/>
      </c>
      <c r="R423" s="2" t="str">
        <f t="shared" si="485"/>
        <v/>
      </c>
      <c r="S423" s="2" t="str">
        <f t="shared" si="485"/>
        <v/>
      </c>
      <c r="T423" s="2" t="str">
        <f t="shared" si="485"/>
        <v/>
      </c>
      <c r="U423" s="2" t="str">
        <f t="shared" si="485"/>
        <v/>
      </c>
      <c r="V423" s="2" t="str">
        <f t="shared" si="485"/>
        <v/>
      </c>
      <c r="W423" s="2" t="str">
        <f t="shared" si="485"/>
        <v/>
      </c>
      <c r="X423" s="2" t="str">
        <f t="shared" si="485"/>
        <v/>
      </c>
      <c r="Y423" s="2" t="str">
        <f t="shared" si="485"/>
        <v/>
      </c>
      <c r="Z423" s="2" t="str">
        <f t="shared" si="485"/>
        <v/>
      </c>
      <c r="AA423" s="2" t="str">
        <f t="shared" si="485"/>
        <v/>
      </c>
      <c r="AB423" s="2" t="str">
        <f t="shared" si="485"/>
        <v/>
      </c>
      <c r="AC423" s="2" t="str">
        <f t="shared" si="485"/>
        <v/>
      </c>
      <c r="AD423" s="2" t="str">
        <f t="shared" si="485"/>
        <v/>
      </c>
      <c r="AE423" s="2" t="str">
        <f t="shared" si="485"/>
        <v/>
      </c>
      <c r="AF423" s="2" t="str">
        <f t="shared" si="485"/>
        <v/>
      </c>
      <c r="AG423" s="2" t="str">
        <f t="shared" si="485"/>
        <v/>
      </c>
      <c r="AH423" s="2" t="str">
        <f t="shared" si="485"/>
        <v/>
      </c>
      <c r="AI423" s="2" t="str">
        <f t="shared" si="485"/>
        <v/>
      </c>
    </row>
    <row r="424" spans="2:35" ht="15" customHeight="1" x14ac:dyDescent="0.3">
      <c r="B424" t="s">
        <v>96</v>
      </c>
      <c r="C424" t="s">
        <v>262</v>
      </c>
      <c r="D424" t="s">
        <v>3</v>
      </c>
      <c r="E424" s="9" t="s">
        <v>485</v>
      </c>
      <c r="F424" t="s">
        <v>24</v>
      </c>
      <c r="G424" s="9"/>
      <c r="H424" s="3">
        <v>632</v>
      </c>
      <c r="I424" s="8">
        <f>IF(H424="","",INDEX(Systems!F$4:F$985,MATCH($F424,Systems!D$4:D$985,0),1))</f>
        <v>12</v>
      </c>
      <c r="J424" s="9">
        <f>IF(H424="","",INDEX(Systems!E$4:E$985,MATCH($F424,Systems!D$4:D$985,0),1))</f>
        <v>10</v>
      </c>
      <c r="K424" s="9" t="s">
        <v>108</v>
      </c>
      <c r="L424" s="9">
        <v>1980</v>
      </c>
      <c r="M424" s="9">
        <v>2</v>
      </c>
      <c r="N424" s="8">
        <f t="shared" si="438"/>
        <v>7584</v>
      </c>
      <c r="O424" s="9">
        <f t="shared" si="439"/>
        <v>2019</v>
      </c>
      <c r="P424" s="2">
        <f t="shared" ref="P424:AI424" si="486">IF($B424="","",IF($O424=P$3,$N424*(1+(O$2*0.03)),IF(P$3=$O424+$J424,$N424*(1+(O$2*0.03)),IF(P$3=$O424+2*$J424,$N424*(1+(O$2*0.03)),IF(P$3=$O424+3*$J424,$N424*(1+(O$2*0.03)),IF(P$3=$O424+4*$J424,$N424*(1+(O$2*0.03)),IF(P$3=$O424+5*$J424,$N424*(1+(O$2*0.03)),"")))))))</f>
        <v>7584</v>
      </c>
      <c r="Q424" s="2" t="str">
        <f t="shared" si="486"/>
        <v/>
      </c>
      <c r="R424" s="2" t="str">
        <f t="shared" si="486"/>
        <v/>
      </c>
      <c r="S424" s="2" t="str">
        <f t="shared" si="486"/>
        <v/>
      </c>
      <c r="T424" s="2" t="str">
        <f t="shared" si="486"/>
        <v/>
      </c>
      <c r="U424" s="2" t="str">
        <f t="shared" si="486"/>
        <v/>
      </c>
      <c r="V424" s="2" t="str">
        <f t="shared" si="486"/>
        <v/>
      </c>
      <c r="W424" s="2" t="str">
        <f t="shared" si="486"/>
        <v/>
      </c>
      <c r="X424" s="2" t="str">
        <f t="shared" si="486"/>
        <v/>
      </c>
      <c r="Y424" s="2" t="str">
        <f t="shared" si="486"/>
        <v/>
      </c>
      <c r="Z424" s="2">
        <f t="shared" si="486"/>
        <v>9859.2000000000007</v>
      </c>
      <c r="AA424" s="2" t="str">
        <f t="shared" si="486"/>
        <v/>
      </c>
      <c r="AB424" s="2" t="str">
        <f t="shared" si="486"/>
        <v/>
      </c>
      <c r="AC424" s="2" t="str">
        <f t="shared" si="486"/>
        <v/>
      </c>
      <c r="AD424" s="2" t="str">
        <f t="shared" si="486"/>
        <v/>
      </c>
      <c r="AE424" s="2" t="str">
        <f t="shared" si="486"/>
        <v/>
      </c>
      <c r="AF424" s="2" t="str">
        <f t="shared" si="486"/>
        <v/>
      </c>
      <c r="AG424" s="2" t="str">
        <f t="shared" si="486"/>
        <v/>
      </c>
      <c r="AH424" s="2" t="str">
        <f t="shared" si="486"/>
        <v/>
      </c>
      <c r="AI424" s="2" t="str">
        <f t="shared" si="486"/>
        <v/>
      </c>
    </row>
    <row r="425" spans="2:35" ht="15" customHeight="1" x14ac:dyDescent="0.3">
      <c r="B425" t="s">
        <v>96</v>
      </c>
      <c r="C425" t="s">
        <v>262</v>
      </c>
      <c r="D425" t="s">
        <v>3</v>
      </c>
      <c r="E425" s="9" t="s">
        <v>483</v>
      </c>
      <c r="F425" t="s">
        <v>21</v>
      </c>
      <c r="G425" s="9"/>
      <c r="H425" s="3">
        <v>624</v>
      </c>
      <c r="I425" s="8">
        <f>IF(H425="","",INDEX(Systems!F$4:F$985,MATCH($F425,Systems!D$4:D$985,0),1))</f>
        <v>15</v>
      </c>
      <c r="J425" s="9">
        <f>IF(H425="","",INDEX(Systems!E$4:E$985,MATCH($F425,Systems!D$4:D$985,0),1))</f>
        <v>25</v>
      </c>
      <c r="K425" s="9" t="s">
        <v>108</v>
      </c>
      <c r="L425" s="9">
        <v>2000</v>
      </c>
      <c r="M425" s="9">
        <v>3</v>
      </c>
      <c r="N425" s="8">
        <f t="shared" si="438"/>
        <v>9360</v>
      </c>
      <c r="O425" s="9">
        <f t="shared" si="439"/>
        <v>2025</v>
      </c>
      <c r="P425" s="2" t="str">
        <f t="shared" ref="P425:AI425" si="487">IF($B425="","",IF($O425=P$3,$N425*(1+(O$2*0.03)),IF(P$3=$O425+$J425,$N425*(1+(O$2*0.03)),IF(P$3=$O425+2*$J425,$N425*(1+(O$2*0.03)),IF(P$3=$O425+3*$J425,$N425*(1+(O$2*0.03)),IF(P$3=$O425+4*$J425,$N425*(1+(O$2*0.03)),IF(P$3=$O425+5*$J425,$N425*(1+(O$2*0.03)),"")))))))</f>
        <v/>
      </c>
      <c r="Q425" s="2" t="str">
        <f t="shared" si="487"/>
        <v/>
      </c>
      <c r="R425" s="2" t="str">
        <f t="shared" si="487"/>
        <v/>
      </c>
      <c r="S425" s="2" t="str">
        <f t="shared" si="487"/>
        <v/>
      </c>
      <c r="T425" s="2" t="str">
        <f t="shared" si="487"/>
        <v/>
      </c>
      <c r="U425" s="2" t="str">
        <f t="shared" si="487"/>
        <v/>
      </c>
      <c r="V425" s="2">
        <f t="shared" si="487"/>
        <v>11044.8</v>
      </c>
      <c r="W425" s="2" t="str">
        <f t="shared" si="487"/>
        <v/>
      </c>
      <c r="X425" s="2" t="str">
        <f t="shared" si="487"/>
        <v/>
      </c>
      <c r="Y425" s="2" t="str">
        <f t="shared" si="487"/>
        <v/>
      </c>
      <c r="Z425" s="2" t="str">
        <f t="shared" si="487"/>
        <v/>
      </c>
      <c r="AA425" s="2" t="str">
        <f t="shared" si="487"/>
        <v/>
      </c>
      <c r="AB425" s="2" t="str">
        <f t="shared" si="487"/>
        <v/>
      </c>
      <c r="AC425" s="2" t="str">
        <f t="shared" si="487"/>
        <v/>
      </c>
      <c r="AD425" s="2" t="str">
        <f t="shared" si="487"/>
        <v/>
      </c>
      <c r="AE425" s="2" t="str">
        <f t="shared" si="487"/>
        <v/>
      </c>
      <c r="AF425" s="2" t="str">
        <f t="shared" si="487"/>
        <v/>
      </c>
      <c r="AG425" s="2" t="str">
        <f t="shared" si="487"/>
        <v/>
      </c>
      <c r="AH425" s="2" t="str">
        <f t="shared" si="487"/>
        <v/>
      </c>
      <c r="AI425" s="2" t="str">
        <f t="shared" si="487"/>
        <v/>
      </c>
    </row>
    <row r="426" spans="2:35" ht="15" customHeight="1" x14ac:dyDescent="0.3">
      <c r="B426" t="s">
        <v>96</v>
      </c>
      <c r="C426" t="s">
        <v>262</v>
      </c>
      <c r="D426" t="s">
        <v>3</v>
      </c>
      <c r="E426" s="9" t="s">
        <v>486</v>
      </c>
      <c r="F426" t="s">
        <v>21</v>
      </c>
      <c r="G426" s="9"/>
      <c r="H426" s="3">
        <v>1118</v>
      </c>
      <c r="I426" s="8">
        <f>IF(H426="","",INDEX(Systems!F$4:F$985,MATCH($F426,Systems!D$4:D$985,0),1))</f>
        <v>15</v>
      </c>
      <c r="J426" s="9">
        <f>IF(H426="","",INDEX(Systems!E$4:E$985,MATCH($F426,Systems!D$4:D$985,0),1))</f>
        <v>25</v>
      </c>
      <c r="K426" s="9" t="s">
        <v>108</v>
      </c>
      <c r="L426" s="9">
        <v>2007</v>
      </c>
      <c r="M426" s="9">
        <v>3</v>
      </c>
      <c r="N426" s="8">
        <f t="shared" si="438"/>
        <v>16770</v>
      </c>
      <c r="O426" s="9">
        <f t="shared" si="439"/>
        <v>2032</v>
      </c>
      <c r="P426" s="2" t="str">
        <f t="shared" ref="P426:AI426" si="488">IF($B426="","",IF($O426=P$3,$N426*(1+(O$2*0.03)),IF(P$3=$O426+$J426,$N426*(1+(O$2*0.03)),IF(P$3=$O426+2*$J426,$N426*(1+(O$2*0.03)),IF(P$3=$O426+3*$J426,$N426*(1+(O$2*0.03)),IF(P$3=$O426+4*$J426,$N426*(1+(O$2*0.03)),IF(P$3=$O426+5*$J426,$N426*(1+(O$2*0.03)),"")))))))</f>
        <v/>
      </c>
      <c r="Q426" s="2" t="str">
        <f t="shared" si="488"/>
        <v/>
      </c>
      <c r="R426" s="2" t="str">
        <f t="shared" si="488"/>
        <v/>
      </c>
      <c r="S426" s="2" t="str">
        <f t="shared" si="488"/>
        <v/>
      </c>
      <c r="T426" s="2" t="str">
        <f t="shared" si="488"/>
        <v/>
      </c>
      <c r="U426" s="2" t="str">
        <f t="shared" si="488"/>
        <v/>
      </c>
      <c r="V426" s="2" t="str">
        <f t="shared" si="488"/>
        <v/>
      </c>
      <c r="W426" s="2" t="str">
        <f t="shared" si="488"/>
        <v/>
      </c>
      <c r="X426" s="2" t="str">
        <f t="shared" si="488"/>
        <v/>
      </c>
      <c r="Y426" s="2" t="str">
        <f t="shared" si="488"/>
        <v/>
      </c>
      <c r="Z426" s="2" t="str">
        <f t="shared" si="488"/>
        <v/>
      </c>
      <c r="AA426" s="2" t="str">
        <f t="shared" si="488"/>
        <v/>
      </c>
      <c r="AB426" s="2" t="str">
        <f t="shared" si="488"/>
        <v/>
      </c>
      <c r="AC426" s="2">
        <f t="shared" si="488"/>
        <v>23310.300000000003</v>
      </c>
      <c r="AD426" s="2" t="str">
        <f t="shared" si="488"/>
        <v/>
      </c>
      <c r="AE426" s="2" t="str">
        <f t="shared" si="488"/>
        <v/>
      </c>
      <c r="AF426" s="2" t="str">
        <f t="shared" si="488"/>
        <v/>
      </c>
      <c r="AG426" s="2" t="str">
        <f t="shared" si="488"/>
        <v/>
      </c>
      <c r="AH426" s="2" t="str">
        <f t="shared" si="488"/>
        <v/>
      </c>
      <c r="AI426" s="2" t="str">
        <f t="shared" si="488"/>
        <v/>
      </c>
    </row>
    <row r="427" spans="2:35" ht="15" customHeight="1" x14ac:dyDescent="0.3">
      <c r="B427" t="s">
        <v>96</v>
      </c>
      <c r="C427" t="s">
        <v>262</v>
      </c>
      <c r="D427" t="s">
        <v>4</v>
      </c>
      <c r="E427" s="9" t="s">
        <v>488</v>
      </c>
      <c r="F427" t="s">
        <v>32</v>
      </c>
      <c r="G427" s="9"/>
      <c r="H427" s="3">
        <v>2777</v>
      </c>
      <c r="I427" s="8">
        <f>IF(H427="","",INDEX(Systems!F$4:F$985,MATCH($F427,Systems!D$4:D$985,0),1))</f>
        <v>5.5</v>
      </c>
      <c r="J427" s="9">
        <f>IF(H427="","",INDEX(Systems!E$4:E$985,MATCH($F427,Systems!D$4:D$985,0),1))</f>
        <v>30</v>
      </c>
      <c r="K427" s="9" t="s">
        <v>109</v>
      </c>
      <c r="L427" s="9">
        <v>2000</v>
      </c>
      <c r="M427" s="9">
        <v>1</v>
      </c>
      <c r="N427" s="8">
        <f t="shared" si="438"/>
        <v>15273.5</v>
      </c>
      <c r="O427" s="9">
        <f t="shared" si="439"/>
        <v>2019</v>
      </c>
      <c r="P427" s="2">
        <f t="shared" ref="P427:AI427" si="489">IF($B427="","",IF($O427=P$3,$N427*(1+(O$2*0.03)),IF(P$3=$O427+$J427,$N427*(1+(O$2*0.03)),IF(P$3=$O427+2*$J427,$N427*(1+(O$2*0.03)),IF(P$3=$O427+3*$J427,$N427*(1+(O$2*0.03)),IF(P$3=$O427+4*$J427,$N427*(1+(O$2*0.03)),IF(P$3=$O427+5*$J427,$N427*(1+(O$2*0.03)),"")))))))</f>
        <v>15273.5</v>
      </c>
      <c r="Q427" s="2" t="str">
        <f t="shared" si="489"/>
        <v/>
      </c>
      <c r="R427" s="2" t="str">
        <f t="shared" si="489"/>
        <v/>
      </c>
      <c r="S427" s="2" t="str">
        <f t="shared" si="489"/>
        <v/>
      </c>
      <c r="T427" s="2" t="str">
        <f t="shared" si="489"/>
        <v/>
      </c>
      <c r="U427" s="2" t="str">
        <f t="shared" si="489"/>
        <v/>
      </c>
      <c r="V427" s="2" t="str">
        <f t="shared" si="489"/>
        <v/>
      </c>
      <c r="W427" s="2" t="str">
        <f t="shared" si="489"/>
        <v/>
      </c>
      <c r="X427" s="2" t="str">
        <f t="shared" si="489"/>
        <v/>
      </c>
      <c r="Y427" s="2" t="str">
        <f t="shared" si="489"/>
        <v/>
      </c>
      <c r="Z427" s="2" t="str">
        <f t="shared" si="489"/>
        <v/>
      </c>
      <c r="AA427" s="2" t="str">
        <f t="shared" si="489"/>
        <v/>
      </c>
      <c r="AB427" s="2" t="str">
        <f t="shared" si="489"/>
        <v/>
      </c>
      <c r="AC427" s="2" t="str">
        <f t="shared" si="489"/>
        <v/>
      </c>
      <c r="AD427" s="2" t="str">
        <f t="shared" si="489"/>
        <v/>
      </c>
      <c r="AE427" s="2" t="str">
        <f t="shared" si="489"/>
        <v/>
      </c>
      <c r="AF427" s="2" t="str">
        <f t="shared" si="489"/>
        <v/>
      </c>
      <c r="AG427" s="2" t="str">
        <f t="shared" si="489"/>
        <v/>
      </c>
      <c r="AH427" s="2" t="str">
        <f t="shared" si="489"/>
        <v/>
      </c>
      <c r="AI427" s="2" t="str">
        <f t="shared" si="489"/>
        <v/>
      </c>
    </row>
    <row r="428" spans="2:35" ht="15" customHeight="1" x14ac:dyDescent="0.3">
      <c r="B428" t="s">
        <v>96</v>
      </c>
      <c r="C428" t="s">
        <v>262</v>
      </c>
      <c r="D428" t="s">
        <v>4</v>
      </c>
      <c r="E428" s="9" t="s">
        <v>400</v>
      </c>
      <c r="F428" t="s">
        <v>32</v>
      </c>
      <c r="G428" s="9"/>
      <c r="H428" s="3">
        <v>7669</v>
      </c>
      <c r="I428" s="8">
        <f>IF(H428="","",INDEX(Systems!F$4:F$985,MATCH($F428,Systems!D$4:D$985,0),1))</f>
        <v>5.5</v>
      </c>
      <c r="J428" s="9">
        <f>IF(H428="","",INDEX(Systems!E$4:E$985,MATCH($F428,Systems!D$4:D$985,0),1))</f>
        <v>30</v>
      </c>
      <c r="K428" s="9" t="s">
        <v>109</v>
      </c>
      <c r="L428" s="9">
        <v>2000</v>
      </c>
      <c r="M428" s="9">
        <v>1</v>
      </c>
      <c r="N428" s="8">
        <f t="shared" si="438"/>
        <v>42179.5</v>
      </c>
      <c r="O428" s="9">
        <f t="shared" si="439"/>
        <v>2019</v>
      </c>
      <c r="P428" s="2">
        <f t="shared" ref="P428:AI428" si="490">IF($B428="","",IF($O428=P$3,$N428*(1+(O$2*0.03)),IF(P$3=$O428+$J428,$N428*(1+(O$2*0.03)),IF(P$3=$O428+2*$J428,$N428*(1+(O$2*0.03)),IF(P$3=$O428+3*$J428,$N428*(1+(O$2*0.03)),IF(P$3=$O428+4*$J428,$N428*(1+(O$2*0.03)),IF(P$3=$O428+5*$J428,$N428*(1+(O$2*0.03)),"")))))))</f>
        <v>42179.5</v>
      </c>
      <c r="Q428" s="2" t="str">
        <f t="shared" si="490"/>
        <v/>
      </c>
      <c r="R428" s="2" t="str">
        <f t="shared" si="490"/>
        <v/>
      </c>
      <c r="S428" s="2" t="str">
        <f t="shared" si="490"/>
        <v/>
      </c>
      <c r="T428" s="2" t="str">
        <f t="shared" si="490"/>
        <v/>
      </c>
      <c r="U428" s="2" t="str">
        <f t="shared" si="490"/>
        <v/>
      </c>
      <c r="V428" s="2" t="str">
        <f t="shared" si="490"/>
        <v/>
      </c>
      <c r="W428" s="2" t="str">
        <f t="shared" si="490"/>
        <v/>
      </c>
      <c r="X428" s="2" t="str">
        <f t="shared" si="490"/>
        <v/>
      </c>
      <c r="Y428" s="2" t="str">
        <f t="shared" si="490"/>
        <v/>
      </c>
      <c r="Z428" s="2" t="str">
        <f t="shared" si="490"/>
        <v/>
      </c>
      <c r="AA428" s="2" t="str">
        <f t="shared" si="490"/>
        <v/>
      </c>
      <c r="AB428" s="2" t="str">
        <f t="shared" si="490"/>
        <v/>
      </c>
      <c r="AC428" s="2" t="str">
        <f t="shared" si="490"/>
        <v/>
      </c>
      <c r="AD428" s="2" t="str">
        <f t="shared" si="490"/>
        <v/>
      </c>
      <c r="AE428" s="2" t="str">
        <f t="shared" si="490"/>
        <v/>
      </c>
      <c r="AF428" s="2" t="str">
        <f t="shared" si="490"/>
        <v/>
      </c>
      <c r="AG428" s="2" t="str">
        <f t="shared" si="490"/>
        <v/>
      </c>
      <c r="AH428" s="2" t="str">
        <f t="shared" si="490"/>
        <v/>
      </c>
      <c r="AI428" s="2" t="str">
        <f t="shared" si="490"/>
        <v/>
      </c>
    </row>
    <row r="429" spans="2:35" ht="15" customHeight="1" x14ac:dyDescent="0.3">
      <c r="B429" t="s">
        <v>96</v>
      </c>
      <c r="C429" t="s">
        <v>262</v>
      </c>
      <c r="D429" t="s">
        <v>4</v>
      </c>
      <c r="E429" s="9" t="s">
        <v>398</v>
      </c>
      <c r="F429" t="s">
        <v>33</v>
      </c>
      <c r="G429" s="9"/>
      <c r="H429" s="3">
        <v>5019</v>
      </c>
      <c r="I429" s="8">
        <f>IF(H429="","",INDEX(Systems!F$4:F$985,MATCH($F429,Systems!D$4:D$985,0),1))</f>
        <v>7.5</v>
      </c>
      <c r="J429" s="9">
        <f>IF(H429="","",INDEX(Systems!E$4:E$985,MATCH($F429,Systems!D$4:D$985,0),1))</f>
        <v>30</v>
      </c>
      <c r="K429" s="9" t="s">
        <v>109</v>
      </c>
      <c r="L429" s="9">
        <v>2000</v>
      </c>
      <c r="M429" s="9">
        <v>1</v>
      </c>
      <c r="N429" s="8">
        <f t="shared" si="438"/>
        <v>37642.5</v>
      </c>
      <c r="O429" s="9">
        <f t="shared" si="439"/>
        <v>2019</v>
      </c>
      <c r="P429" s="2">
        <f t="shared" ref="P429:AI429" si="491">IF($B429="","",IF($O429=P$3,$N429*(1+(O$2*0.03)),IF(P$3=$O429+$J429,$N429*(1+(O$2*0.03)),IF(P$3=$O429+2*$J429,$N429*(1+(O$2*0.03)),IF(P$3=$O429+3*$J429,$N429*(1+(O$2*0.03)),IF(P$3=$O429+4*$J429,$N429*(1+(O$2*0.03)),IF(P$3=$O429+5*$J429,$N429*(1+(O$2*0.03)),"")))))))</f>
        <v>37642.5</v>
      </c>
      <c r="Q429" s="2" t="str">
        <f t="shared" si="491"/>
        <v/>
      </c>
      <c r="R429" s="2" t="str">
        <f t="shared" si="491"/>
        <v/>
      </c>
      <c r="S429" s="2" t="str">
        <f t="shared" si="491"/>
        <v/>
      </c>
      <c r="T429" s="2" t="str">
        <f t="shared" si="491"/>
        <v/>
      </c>
      <c r="U429" s="2" t="str">
        <f t="shared" si="491"/>
        <v/>
      </c>
      <c r="V429" s="2" t="str">
        <f t="shared" si="491"/>
        <v/>
      </c>
      <c r="W429" s="2" t="str">
        <f t="shared" si="491"/>
        <v/>
      </c>
      <c r="X429" s="2" t="str">
        <f t="shared" si="491"/>
        <v/>
      </c>
      <c r="Y429" s="2" t="str">
        <f t="shared" si="491"/>
        <v/>
      </c>
      <c r="Z429" s="2" t="str">
        <f t="shared" si="491"/>
        <v/>
      </c>
      <c r="AA429" s="2" t="str">
        <f t="shared" si="491"/>
        <v/>
      </c>
      <c r="AB429" s="2" t="str">
        <f t="shared" si="491"/>
        <v/>
      </c>
      <c r="AC429" s="2" t="str">
        <f t="shared" si="491"/>
        <v/>
      </c>
      <c r="AD429" s="2" t="str">
        <f t="shared" si="491"/>
        <v/>
      </c>
      <c r="AE429" s="2" t="str">
        <f t="shared" si="491"/>
        <v/>
      </c>
      <c r="AF429" s="2" t="str">
        <f t="shared" si="491"/>
        <v/>
      </c>
      <c r="AG429" s="2" t="str">
        <f t="shared" si="491"/>
        <v/>
      </c>
      <c r="AH429" s="2" t="str">
        <f t="shared" si="491"/>
        <v/>
      </c>
      <c r="AI429" s="2" t="str">
        <f t="shared" si="491"/>
        <v/>
      </c>
    </row>
    <row r="430" spans="2:35" ht="15" customHeight="1" x14ac:dyDescent="0.3">
      <c r="B430" t="s">
        <v>96</v>
      </c>
      <c r="C430" t="s">
        <v>262</v>
      </c>
      <c r="D430" t="s">
        <v>4</v>
      </c>
      <c r="E430" s="9" t="s">
        <v>488</v>
      </c>
      <c r="F430" t="s">
        <v>110</v>
      </c>
      <c r="G430" s="9"/>
      <c r="H430" s="3">
        <v>2777</v>
      </c>
      <c r="I430" s="8">
        <f>IF(H430="","",INDEX(Systems!F$4:F$985,MATCH($F430,Systems!D$4:D$985,0),1))</f>
        <v>0.35</v>
      </c>
      <c r="J430" s="9">
        <f>IF(H430="","",INDEX(Systems!E$4:E$985,MATCH($F430,Systems!D$4:D$985,0),1))</f>
        <v>5</v>
      </c>
      <c r="K430" s="9" t="s">
        <v>109</v>
      </c>
      <c r="L430" s="9">
        <v>2005</v>
      </c>
      <c r="M430" s="9">
        <v>1</v>
      </c>
      <c r="N430" s="8">
        <f t="shared" si="438"/>
        <v>971.94999999999993</v>
      </c>
      <c r="O430" s="9">
        <f t="shared" si="439"/>
        <v>2019</v>
      </c>
      <c r="P430" s="2">
        <f t="shared" ref="P430:AI430" si="492">IF($B430="","",IF($O430=P$3,$N430*(1+(O$2*0.03)),IF(P$3=$O430+$J430,$N430*(1+(O$2*0.03)),IF(P$3=$O430+2*$J430,$N430*(1+(O$2*0.03)),IF(P$3=$O430+3*$J430,$N430*(1+(O$2*0.03)),IF(P$3=$O430+4*$J430,$N430*(1+(O$2*0.03)),IF(P$3=$O430+5*$J430,$N430*(1+(O$2*0.03)),"")))))))</f>
        <v>971.94999999999993</v>
      </c>
      <c r="Q430" s="2" t="str">
        <f t="shared" si="492"/>
        <v/>
      </c>
      <c r="R430" s="2" t="str">
        <f t="shared" si="492"/>
        <v/>
      </c>
      <c r="S430" s="2" t="str">
        <f t="shared" si="492"/>
        <v/>
      </c>
      <c r="T430" s="2" t="str">
        <f t="shared" si="492"/>
        <v/>
      </c>
      <c r="U430" s="2">
        <f t="shared" si="492"/>
        <v>1117.7424999999998</v>
      </c>
      <c r="V430" s="2" t="str">
        <f t="shared" si="492"/>
        <v/>
      </c>
      <c r="W430" s="2" t="str">
        <f t="shared" si="492"/>
        <v/>
      </c>
      <c r="X430" s="2" t="str">
        <f t="shared" si="492"/>
        <v/>
      </c>
      <c r="Y430" s="2" t="str">
        <f t="shared" si="492"/>
        <v/>
      </c>
      <c r="Z430" s="2">
        <f t="shared" si="492"/>
        <v>1263.5349999999999</v>
      </c>
      <c r="AA430" s="2" t="str">
        <f t="shared" si="492"/>
        <v/>
      </c>
      <c r="AB430" s="2" t="str">
        <f t="shared" si="492"/>
        <v/>
      </c>
      <c r="AC430" s="2" t="str">
        <f t="shared" si="492"/>
        <v/>
      </c>
      <c r="AD430" s="2" t="str">
        <f t="shared" si="492"/>
        <v/>
      </c>
      <c r="AE430" s="2">
        <f t="shared" si="492"/>
        <v>1409.3274999999999</v>
      </c>
      <c r="AF430" s="2" t="str">
        <f t="shared" si="492"/>
        <v/>
      </c>
      <c r="AG430" s="2" t="str">
        <f t="shared" si="492"/>
        <v/>
      </c>
      <c r="AH430" s="2" t="str">
        <f t="shared" si="492"/>
        <v/>
      </c>
      <c r="AI430" s="2" t="str">
        <f t="shared" si="492"/>
        <v/>
      </c>
    </row>
    <row r="431" spans="2:35" ht="15" customHeight="1" x14ac:dyDescent="0.3">
      <c r="B431" t="s">
        <v>96</v>
      </c>
      <c r="C431" t="s">
        <v>262</v>
      </c>
      <c r="D431" t="s">
        <v>4</v>
      </c>
      <c r="E431" s="9" t="s">
        <v>400</v>
      </c>
      <c r="F431" t="s">
        <v>110</v>
      </c>
      <c r="G431" s="9"/>
      <c r="H431" s="3">
        <v>7669</v>
      </c>
      <c r="I431" s="8">
        <f>IF(H431="","",INDEX(Systems!F$4:F$985,MATCH($F431,Systems!D$4:D$985,0),1))</f>
        <v>0.35</v>
      </c>
      <c r="J431" s="9">
        <f>IF(H431="","",INDEX(Systems!E$4:E$985,MATCH($F431,Systems!D$4:D$985,0),1))</f>
        <v>5</v>
      </c>
      <c r="K431" s="9" t="s">
        <v>109</v>
      </c>
      <c r="L431" s="9">
        <v>2005</v>
      </c>
      <c r="M431" s="9">
        <v>1</v>
      </c>
      <c r="N431" s="8">
        <f t="shared" si="438"/>
        <v>2684.1499999999996</v>
      </c>
      <c r="O431" s="9">
        <f t="shared" si="439"/>
        <v>2019</v>
      </c>
      <c r="P431" s="2">
        <f t="shared" ref="P431:AI431" si="493">IF($B431="","",IF($O431=P$3,$N431*(1+(O$2*0.03)),IF(P$3=$O431+$J431,$N431*(1+(O$2*0.03)),IF(P$3=$O431+2*$J431,$N431*(1+(O$2*0.03)),IF(P$3=$O431+3*$J431,$N431*(1+(O$2*0.03)),IF(P$3=$O431+4*$J431,$N431*(1+(O$2*0.03)),IF(P$3=$O431+5*$J431,$N431*(1+(O$2*0.03)),"")))))))</f>
        <v>2684.1499999999996</v>
      </c>
      <c r="Q431" s="2" t="str">
        <f t="shared" si="493"/>
        <v/>
      </c>
      <c r="R431" s="2" t="str">
        <f t="shared" si="493"/>
        <v/>
      </c>
      <c r="S431" s="2" t="str">
        <f t="shared" si="493"/>
        <v/>
      </c>
      <c r="T431" s="2" t="str">
        <f t="shared" si="493"/>
        <v/>
      </c>
      <c r="U431" s="2">
        <f t="shared" si="493"/>
        <v>3086.7724999999991</v>
      </c>
      <c r="V431" s="2" t="str">
        <f t="shared" si="493"/>
        <v/>
      </c>
      <c r="W431" s="2" t="str">
        <f t="shared" si="493"/>
        <v/>
      </c>
      <c r="X431" s="2" t="str">
        <f t="shared" si="493"/>
        <v/>
      </c>
      <c r="Y431" s="2" t="str">
        <f t="shared" si="493"/>
        <v/>
      </c>
      <c r="Z431" s="2">
        <f t="shared" si="493"/>
        <v>3489.3949999999995</v>
      </c>
      <c r="AA431" s="2" t="str">
        <f t="shared" si="493"/>
        <v/>
      </c>
      <c r="AB431" s="2" t="str">
        <f t="shared" si="493"/>
        <v/>
      </c>
      <c r="AC431" s="2" t="str">
        <f t="shared" si="493"/>
        <v/>
      </c>
      <c r="AD431" s="2" t="str">
        <f t="shared" si="493"/>
        <v/>
      </c>
      <c r="AE431" s="2">
        <f t="shared" si="493"/>
        <v>3892.0174999999995</v>
      </c>
      <c r="AF431" s="2" t="str">
        <f t="shared" si="493"/>
        <v/>
      </c>
      <c r="AG431" s="2" t="str">
        <f t="shared" si="493"/>
        <v/>
      </c>
      <c r="AH431" s="2" t="str">
        <f t="shared" si="493"/>
        <v/>
      </c>
      <c r="AI431" s="2" t="str">
        <f t="shared" si="493"/>
        <v/>
      </c>
    </row>
    <row r="432" spans="2:35" ht="15" customHeight="1" x14ac:dyDescent="0.3">
      <c r="B432" t="s">
        <v>96</v>
      </c>
      <c r="C432" t="s">
        <v>262</v>
      </c>
      <c r="D432" t="s">
        <v>4</v>
      </c>
      <c r="E432" s="9" t="s">
        <v>398</v>
      </c>
      <c r="F432" t="s">
        <v>110</v>
      </c>
      <c r="G432" s="9"/>
      <c r="H432" s="3">
        <v>5019</v>
      </c>
      <c r="I432" s="8">
        <f>IF(H432="","",INDEX(Systems!F$4:F$985,MATCH($F432,Systems!D$4:D$985,0),1))</f>
        <v>0.35</v>
      </c>
      <c r="J432" s="9">
        <f>IF(H432="","",INDEX(Systems!E$4:E$985,MATCH($F432,Systems!D$4:D$985,0),1))</f>
        <v>5</v>
      </c>
      <c r="K432" s="9" t="s">
        <v>109</v>
      </c>
      <c r="L432" s="9">
        <v>2005</v>
      </c>
      <c r="M432" s="9">
        <v>1</v>
      </c>
      <c r="N432" s="8">
        <f t="shared" si="438"/>
        <v>1756.6499999999999</v>
      </c>
      <c r="O432" s="9">
        <f t="shared" si="439"/>
        <v>2019</v>
      </c>
      <c r="P432" s="2">
        <f t="shared" ref="P432:AI432" si="494">IF($B432="","",IF($O432=P$3,$N432*(1+(O$2*0.03)),IF(P$3=$O432+$J432,$N432*(1+(O$2*0.03)),IF(P$3=$O432+2*$J432,$N432*(1+(O$2*0.03)),IF(P$3=$O432+3*$J432,$N432*(1+(O$2*0.03)),IF(P$3=$O432+4*$J432,$N432*(1+(O$2*0.03)),IF(P$3=$O432+5*$J432,$N432*(1+(O$2*0.03)),"")))))))</f>
        <v>1756.6499999999999</v>
      </c>
      <c r="Q432" s="2" t="str">
        <f t="shared" si="494"/>
        <v/>
      </c>
      <c r="R432" s="2" t="str">
        <f t="shared" si="494"/>
        <v/>
      </c>
      <c r="S432" s="2" t="str">
        <f t="shared" si="494"/>
        <v/>
      </c>
      <c r="T432" s="2" t="str">
        <f t="shared" si="494"/>
        <v/>
      </c>
      <c r="U432" s="2">
        <f t="shared" si="494"/>
        <v>2020.1474999999996</v>
      </c>
      <c r="V432" s="2" t="str">
        <f t="shared" si="494"/>
        <v/>
      </c>
      <c r="W432" s="2" t="str">
        <f t="shared" si="494"/>
        <v/>
      </c>
      <c r="X432" s="2" t="str">
        <f t="shared" si="494"/>
        <v/>
      </c>
      <c r="Y432" s="2" t="str">
        <f t="shared" si="494"/>
        <v/>
      </c>
      <c r="Z432" s="2">
        <f t="shared" si="494"/>
        <v>2283.645</v>
      </c>
      <c r="AA432" s="2" t="str">
        <f t="shared" si="494"/>
        <v/>
      </c>
      <c r="AB432" s="2" t="str">
        <f t="shared" si="494"/>
        <v/>
      </c>
      <c r="AC432" s="2" t="str">
        <f t="shared" si="494"/>
        <v/>
      </c>
      <c r="AD432" s="2" t="str">
        <f t="shared" si="494"/>
        <v/>
      </c>
      <c r="AE432" s="2">
        <f t="shared" si="494"/>
        <v>2547.1424999999999</v>
      </c>
      <c r="AF432" s="2" t="str">
        <f t="shared" si="494"/>
        <v/>
      </c>
      <c r="AG432" s="2" t="str">
        <f t="shared" si="494"/>
        <v/>
      </c>
      <c r="AH432" s="2" t="str">
        <f t="shared" si="494"/>
        <v/>
      </c>
      <c r="AI432" s="2" t="str">
        <f t="shared" si="494"/>
        <v/>
      </c>
    </row>
    <row r="433" spans="2:35" ht="15" customHeight="1" x14ac:dyDescent="0.3">
      <c r="B433" t="s">
        <v>96</v>
      </c>
      <c r="C433" t="s">
        <v>262</v>
      </c>
      <c r="D433" t="s">
        <v>4</v>
      </c>
      <c r="E433" s="9" t="s">
        <v>489</v>
      </c>
      <c r="F433" t="s">
        <v>491</v>
      </c>
      <c r="G433" s="9"/>
      <c r="H433" s="3">
        <v>2149</v>
      </c>
      <c r="I433" s="8">
        <f>IF(H433="","",INDEX(Systems!F$4:F$985,MATCH($F433,Systems!D$4:D$985,0),1))</f>
        <v>6.5</v>
      </c>
      <c r="J433" s="9">
        <f>IF(H433="","",INDEX(Systems!E$4:E$985,MATCH($F433,Systems!D$4:D$985,0),1))</f>
        <v>30</v>
      </c>
      <c r="K433" s="9" t="s">
        <v>109</v>
      </c>
      <c r="L433" s="9">
        <v>1995</v>
      </c>
      <c r="M433" s="9">
        <v>1</v>
      </c>
      <c r="N433" s="8">
        <f t="shared" si="438"/>
        <v>13968.5</v>
      </c>
      <c r="O433" s="9">
        <f t="shared" si="439"/>
        <v>2019</v>
      </c>
      <c r="P433" s="2">
        <f t="shared" ref="P433:AI433" si="495">IF($B433="","",IF($O433=P$3,$N433*(1+(O$2*0.03)),IF(P$3=$O433+$J433,$N433*(1+(O$2*0.03)),IF(P$3=$O433+2*$J433,$N433*(1+(O$2*0.03)),IF(P$3=$O433+3*$J433,$N433*(1+(O$2*0.03)),IF(P$3=$O433+4*$J433,$N433*(1+(O$2*0.03)),IF(P$3=$O433+5*$J433,$N433*(1+(O$2*0.03)),"")))))))</f>
        <v>13968.5</v>
      </c>
      <c r="Q433" s="2" t="str">
        <f t="shared" si="495"/>
        <v/>
      </c>
      <c r="R433" s="2" t="str">
        <f t="shared" si="495"/>
        <v/>
      </c>
      <c r="S433" s="2" t="str">
        <f t="shared" si="495"/>
        <v/>
      </c>
      <c r="T433" s="2" t="str">
        <f t="shared" si="495"/>
        <v/>
      </c>
      <c r="U433" s="2" t="str">
        <f t="shared" si="495"/>
        <v/>
      </c>
      <c r="V433" s="2" t="str">
        <f t="shared" si="495"/>
        <v/>
      </c>
      <c r="W433" s="2" t="str">
        <f t="shared" si="495"/>
        <v/>
      </c>
      <c r="X433" s="2" t="str">
        <f t="shared" si="495"/>
        <v/>
      </c>
      <c r="Y433" s="2" t="str">
        <f t="shared" si="495"/>
        <v/>
      </c>
      <c r="Z433" s="2" t="str">
        <f t="shared" si="495"/>
        <v/>
      </c>
      <c r="AA433" s="2" t="str">
        <f t="shared" si="495"/>
        <v/>
      </c>
      <c r="AB433" s="2" t="str">
        <f t="shared" si="495"/>
        <v/>
      </c>
      <c r="AC433" s="2" t="str">
        <f t="shared" si="495"/>
        <v/>
      </c>
      <c r="AD433" s="2" t="str">
        <f t="shared" si="495"/>
        <v/>
      </c>
      <c r="AE433" s="2" t="str">
        <f t="shared" si="495"/>
        <v/>
      </c>
      <c r="AF433" s="2" t="str">
        <f t="shared" si="495"/>
        <v/>
      </c>
      <c r="AG433" s="2" t="str">
        <f t="shared" si="495"/>
        <v/>
      </c>
      <c r="AH433" s="2" t="str">
        <f t="shared" si="495"/>
        <v/>
      </c>
      <c r="AI433" s="2" t="str">
        <f t="shared" si="495"/>
        <v/>
      </c>
    </row>
    <row r="434" spans="2:35" ht="15" customHeight="1" x14ac:dyDescent="0.3">
      <c r="B434" t="s">
        <v>96</v>
      </c>
      <c r="C434" t="s">
        <v>262</v>
      </c>
      <c r="D434" t="s">
        <v>11</v>
      </c>
      <c r="E434" s="9" t="s">
        <v>410</v>
      </c>
      <c r="F434" t="s">
        <v>79</v>
      </c>
      <c r="G434" s="9"/>
      <c r="H434" s="3">
        <v>1098</v>
      </c>
      <c r="I434" s="8">
        <f>IF(H434="","",INDEX(Systems!F$4:F$985,MATCH($F434,Systems!D$4:D$985,0),1))</f>
        <v>22.5</v>
      </c>
      <c r="J434" s="9">
        <f>IF(H434="","",INDEX(Systems!E$4:E$985,MATCH($F434,Systems!D$4:D$985,0),1))</f>
        <v>15</v>
      </c>
      <c r="K434" s="9" t="s">
        <v>109</v>
      </c>
      <c r="L434" s="9">
        <v>2000</v>
      </c>
      <c r="M434" s="9">
        <v>3</v>
      </c>
      <c r="N434" s="8">
        <f t="shared" si="438"/>
        <v>24705</v>
      </c>
      <c r="O434" s="9">
        <f t="shared" si="439"/>
        <v>2019</v>
      </c>
      <c r="P434" s="2">
        <f t="shared" ref="P434:AI434" si="496">IF($B434="","",IF($O434=P$3,$N434*(1+(O$2*0.03)),IF(P$3=$O434+$J434,$N434*(1+(O$2*0.03)),IF(P$3=$O434+2*$J434,$N434*(1+(O$2*0.03)),IF(P$3=$O434+3*$J434,$N434*(1+(O$2*0.03)),IF(P$3=$O434+4*$J434,$N434*(1+(O$2*0.03)),IF(P$3=$O434+5*$J434,$N434*(1+(O$2*0.03)),"")))))))</f>
        <v>24705</v>
      </c>
      <c r="Q434" s="2" t="str">
        <f t="shared" si="496"/>
        <v/>
      </c>
      <c r="R434" s="2" t="str">
        <f t="shared" si="496"/>
        <v/>
      </c>
      <c r="S434" s="2" t="str">
        <f t="shared" si="496"/>
        <v/>
      </c>
      <c r="T434" s="2" t="str">
        <f t="shared" si="496"/>
        <v/>
      </c>
      <c r="U434" s="2" t="str">
        <f t="shared" si="496"/>
        <v/>
      </c>
      <c r="V434" s="2" t="str">
        <f t="shared" si="496"/>
        <v/>
      </c>
      <c r="W434" s="2" t="str">
        <f t="shared" si="496"/>
        <v/>
      </c>
      <c r="X434" s="2" t="str">
        <f t="shared" si="496"/>
        <v/>
      </c>
      <c r="Y434" s="2" t="str">
        <f t="shared" si="496"/>
        <v/>
      </c>
      <c r="Z434" s="2" t="str">
        <f t="shared" si="496"/>
        <v/>
      </c>
      <c r="AA434" s="2" t="str">
        <f t="shared" si="496"/>
        <v/>
      </c>
      <c r="AB434" s="2" t="str">
        <f t="shared" si="496"/>
        <v/>
      </c>
      <c r="AC434" s="2" t="str">
        <f t="shared" si="496"/>
        <v/>
      </c>
      <c r="AD434" s="2" t="str">
        <f t="shared" si="496"/>
        <v/>
      </c>
      <c r="AE434" s="2">
        <f t="shared" si="496"/>
        <v>35822.25</v>
      </c>
      <c r="AF434" s="2" t="str">
        <f t="shared" si="496"/>
        <v/>
      </c>
      <c r="AG434" s="2" t="str">
        <f t="shared" si="496"/>
        <v/>
      </c>
      <c r="AH434" s="2" t="str">
        <f t="shared" si="496"/>
        <v/>
      </c>
      <c r="AI434" s="2" t="str">
        <f t="shared" si="496"/>
        <v/>
      </c>
    </row>
    <row r="435" spans="2:35" ht="15" customHeight="1" x14ac:dyDescent="0.3">
      <c r="B435" t="s">
        <v>96</v>
      </c>
      <c r="C435" t="s">
        <v>262</v>
      </c>
      <c r="D435" t="s">
        <v>12</v>
      </c>
      <c r="E435" s="9" t="s">
        <v>12</v>
      </c>
      <c r="F435" t="s">
        <v>73</v>
      </c>
      <c r="G435" s="9"/>
      <c r="H435" s="3">
        <v>9629</v>
      </c>
      <c r="I435" s="8">
        <f>IF(H435="","",INDEX(Systems!F$4:F$985,MATCH($F435,Systems!D$4:D$985,0),1))</f>
        <v>3.15</v>
      </c>
      <c r="J435" s="9">
        <f>IF(H435="","",INDEX(Systems!E$4:E$985,MATCH($F435,Systems!D$4:D$985,0),1))</f>
        <v>5</v>
      </c>
      <c r="K435" s="9" t="s">
        <v>109</v>
      </c>
      <c r="L435" s="9">
        <v>2003</v>
      </c>
      <c r="M435" s="9">
        <v>3</v>
      </c>
      <c r="N435" s="8">
        <f t="shared" si="438"/>
        <v>30331.35</v>
      </c>
      <c r="O435" s="9">
        <f t="shared" si="439"/>
        <v>2019</v>
      </c>
      <c r="P435" s="2">
        <f t="shared" ref="P435:AI435" si="497">IF($B435="","",IF($O435=P$3,$N435*(1+(O$2*0.03)),IF(P$3=$O435+$J435,$N435*(1+(O$2*0.03)),IF(P$3=$O435+2*$J435,$N435*(1+(O$2*0.03)),IF(P$3=$O435+3*$J435,$N435*(1+(O$2*0.03)),IF(P$3=$O435+4*$J435,$N435*(1+(O$2*0.03)),IF(P$3=$O435+5*$J435,$N435*(1+(O$2*0.03)),"")))))))</f>
        <v>30331.35</v>
      </c>
      <c r="Q435" s="2" t="str">
        <f t="shared" si="497"/>
        <v/>
      </c>
      <c r="R435" s="2" t="str">
        <f t="shared" si="497"/>
        <v/>
      </c>
      <c r="S435" s="2" t="str">
        <f t="shared" si="497"/>
        <v/>
      </c>
      <c r="T435" s="2" t="str">
        <f t="shared" si="497"/>
        <v/>
      </c>
      <c r="U435" s="2">
        <f t="shared" si="497"/>
        <v>34881.052499999998</v>
      </c>
      <c r="V435" s="2" t="str">
        <f t="shared" si="497"/>
        <v/>
      </c>
      <c r="W435" s="2" t="str">
        <f t="shared" si="497"/>
        <v/>
      </c>
      <c r="X435" s="2" t="str">
        <f t="shared" si="497"/>
        <v/>
      </c>
      <c r="Y435" s="2" t="str">
        <f t="shared" si="497"/>
        <v/>
      </c>
      <c r="Z435" s="2">
        <f t="shared" si="497"/>
        <v>39430.754999999997</v>
      </c>
      <c r="AA435" s="2" t="str">
        <f t="shared" si="497"/>
        <v/>
      </c>
      <c r="AB435" s="2" t="str">
        <f t="shared" si="497"/>
        <v/>
      </c>
      <c r="AC435" s="2" t="str">
        <f t="shared" si="497"/>
        <v/>
      </c>
      <c r="AD435" s="2" t="str">
        <f t="shared" si="497"/>
        <v/>
      </c>
      <c r="AE435" s="2">
        <f t="shared" si="497"/>
        <v>43980.457499999997</v>
      </c>
      <c r="AF435" s="2" t="str">
        <f t="shared" si="497"/>
        <v/>
      </c>
      <c r="AG435" s="2" t="str">
        <f t="shared" si="497"/>
        <v/>
      </c>
      <c r="AH435" s="2" t="str">
        <f t="shared" si="497"/>
        <v/>
      </c>
      <c r="AI435" s="2" t="str">
        <f t="shared" si="497"/>
        <v/>
      </c>
    </row>
    <row r="436" spans="2:35" ht="15" customHeight="1" x14ac:dyDescent="0.3">
      <c r="B436" t="s">
        <v>96</v>
      </c>
      <c r="C436" t="s">
        <v>262</v>
      </c>
      <c r="D436" t="s">
        <v>131</v>
      </c>
      <c r="F436" t="s">
        <v>38</v>
      </c>
      <c r="G436" s="9"/>
      <c r="H436" s="3">
        <v>1</v>
      </c>
      <c r="I436" s="8">
        <f>IF(H436="","",INDEX(Systems!F$4:F$985,MATCH($F436,Systems!D$4:D$985,0),1))</f>
        <v>20000</v>
      </c>
      <c r="J436" s="9">
        <f>IF(H436="","",INDEX(Systems!E$4:E$985,MATCH($F436,Systems!D$4:D$985,0),1))</f>
        <v>15</v>
      </c>
      <c r="K436" s="9" t="s">
        <v>109</v>
      </c>
      <c r="L436" s="9">
        <v>2000</v>
      </c>
      <c r="M436" s="9">
        <v>3</v>
      </c>
      <c r="N436" s="8">
        <f t="shared" si="438"/>
        <v>20000</v>
      </c>
      <c r="O436" s="9">
        <f t="shared" si="439"/>
        <v>2019</v>
      </c>
      <c r="P436" s="2">
        <f t="shared" ref="P436:AI436" si="498">IF($B436="","",IF($O436=P$3,$N436*(1+(O$2*0.03)),IF(P$3=$O436+$J436,$N436*(1+(O$2*0.03)),IF(P$3=$O436+2*$J436,$N436*(1+(O$2*0.03)),IF(P$3=$O436+3*$J436,$N436*(1+(O$2*0.03)),IF(P$3=$O436+4*$J436,$N436*(1+(O$2*0.03)),IF(P$3=$O436+5*$J436,$N436*(1+(O$2*0.03)),"")))))))</f>
        <v>20000</v>
      </c>
      <c r="Q436" s="2" t="str">
        <f t="shared" si="498"/>
        <v/>
      </c>
      <c r="R436" s="2" t="str">
        <f t="shared" si="498"/>
        <v/>
      </c>
      <c r="S436" s="2" t="str">
        <f t="shared" si="498"/>
        <v/>
      </c>
      <c r="T436" s="2" t="str">
        <f t="shared" si="498"/>
        <v/>
      </c>
      <c r="U436" s="2" t="str">
        <f t="shared" si="498"/>
        <v/>
      </c>
      <c r="V436" s="2" t="str">
        <f t="shared" si="498"/>
        <v/>
      </c>
      <c r="W436" s="2" t="str">
        <f t="shared" si="498"/>
        <v/>
      </c>
      <c r="X436" s="2" t="str">
        <f t="shared" si="498"/>
        <v/>
      </c>
      <c r="Y436" s="2" t="str">
        <f t="shared" si="498"/>
        <v/>
      </c>
      <c r="Z436" s="2" t="str">
        <f t="shared" si="498"/>
        <v/>
      </c>
      <c r="AA436" s="2" t="str">
        <f t="shared" si="498"/>
        <v/>
      </c>
      <c r="AB436" s="2" t="str">
        <f t="shared" si="498"/>
        <v/>
      </c>
      <c r="AC436" s="2" t="str">
        <f t="shared" si="498"/>
        <v/>
      </c>
      <c r="AD436" s="2" t="str">
        <f t="shared" si="498"/>
        <v/>
      </c>
      <c r="AE436" s="2">
        <f t="shared" si="498"/>
        <v>29000</v>
      </c>
      <c r="AF436" s="2" t="str">
        <f t="shared" si="498"/>
        <v/>
      </c>
      <c r="AG436" s="2" t="str">
        <f t="shared" si="498"/>
        <v/>
      </c>
      <c r="AH436" s="2" t="str">
        <f t="shared" si="498"/>
        <v/>
      </c>
      <c r="AI436" s="2" t="str">
        <f t="shared" si="498"/>
        <v/>
      </c>
    </row>
    <row r="437" spans="2:35" ht="15" customHeight="1" x14ac:dyDescent="0.3">
      <c r="B437" t="s">
        <v>96</v>
      </c>
      <c r="C437" t="s">
        <v>262</v>
      </c>
      <c r="D437" t="s">
        <v>131</v>
      </c>
      <c r="F437" t="s">
        <v>146</v>
      </c>
      <c r="G437" s="9"/>
      <c r="H437" s="3">
        <v>1</v>
      </c>
      <c r="I437" s="8">
        <f>IF(H437="","",INDEX(Systems!F$4:F$985,MATCH($F437,Systems!D$4:D$985,0),1))</f>
        <v>40000</v>
      </c>
      <c r="J437" s="9">
        <f>IF(H437="","",INDEX(Systems!E$4:E$985,MATCH($F437,Systems!D$4:D$985,0),1))</f>
        <v>20</v>
      </c>
      <c r="K437" s="9" t="s">
        <v>109</v>
      </c>
      <c r="L437" s="9">
        <v>2000</v>
      </c>
      <c r="M437" s="9">
        <v>3</v>
      </c>
      <c r="N437" s="8">
        <f t="shared" si="438"/>
        <v>40000</v>
      </c>
      <c r="O437" s="9">
        <f t="shared" si="439"/>
        <v>2020</v>
      </c>
      <c r="P437" s="2" t="str">
        <f t="shared" ref="P437:AI437" si="499">IF($B437="","",IF($O437=P$3,$N437*(1+(O$2*0.03)),IF(P$3=$O437+$J437,$N437*(1+(O$2*0.03)),IF(P$3=$O437+2*$J437,$N437*(1+(O$2*0.03)),IF(P$3=$O437+3*$J437,$N437*(1+(O$2*0.03)),IF(P$3=$O437+4*$J437,$N437*(1+(O$2*0.03)),IF(P$3=$O437+5*$J437,$N437*(1+(O$2*0.03)),"")))))))</f>
        <v/>
      </c>
      <c r="Q437" s="2">
        <f t="shared" si="499"/>
        <v>41200</v>
      </c>
      <c r="R437" s="2" t="str">
        <f t="shared" si="499"/>
        <v/>
      </c>
      <c r="S437" s="2" t="str">
        <f t="shared" si="499"/>
        <v/>
      </c>
      <c r="T437" s="2" t="str">
        <f t="shared" si="499"/>
        <v/>
      </c>
      <c r="U437" s="2" t="str">
        <f t="shared" si="499"/>
        <v/>
      </c>
      <c r="V437" s="2" t="str">
        <f t="shared" si="499"/>
        <v/>
      </c>
      <c r="W437" s="2" t="str">
        <f t="shared" si="499"/>
        <v/>
      </c>
      <c r="X437" s="2" t="str">
        <f t="shared" si="499"/>
        <v/>
      </c>
      <c r="Y437" s="2" t="str">
        <f t="shared" si="499"/>
        <v/>
      </c>
      <c r="Z437" s="2" t="str">
        <f t="shared" si="499"/>
        <v/>
      </c>
      <c r="AA437" s="2" t="str">
        <f t="shared" si="499"/>
        <v/>
      </c>
      <c r="AB437" s="2" t="str">
        <f t="shared" si="499"/>
        <v/>
      </c>
      <c r="AC437" s="2" t="str">
        <f t="shared" si="499"/>
        <v/>
      </c>
      <c r="AD437" s="2" t="str">
        <f t="shared" si="499"/>
        <v/>
      </c>
      <c r="AE437" s="2" t="str">
        <f t="shared" si="499"/>
        <v/>
      </c>
      <c r="AF437" s="2" t="str">
        <f t="shared" si="499"/>
        <v/>
      </c>
      <c r="AG437" s="2" t="str">
        <f t="shared" si="499"/>
        <v/>
      </c>
      <c r="AH437" s="2" t="str">
        <f t="shared" si="499"/>
        <v/>
      </c>
      <c r="AI437" s="2" t="str">
        <f t="shared" si="499"/>
        <v/>
      </c>
    </row>
    <row r="438" spans="2:35" ht="15" customHeight="1" x14ac:dyDescent="0.3">
      <c r="B438" t="s">
        <v>96</v>
      </c>
      <c r="C438" t="s">
        <v>262</v>
      </c>
      <c r="D438" t="s">
        <v>11</v>
      </c>
      <c r="E438" s="9" t="s">
        <v>410</v>
      </c>
      <c r="F438" t="s">
        <v>79</v>
      </c>
      <c r="G438" s="9" t="s">
        <v>492</v>
      </c>
      <c r="H438" s="3">
        <v>40</v>
      </c>
      <c r="I438" s="8">
        <f>IF(H438="","",INDEX(Systems!F$4:F$985,MATCH($F438,Systems!D$4:D$985,0),1))</f>
        <v>22.5</v>
      </c>
      <c r="J438" s="9">
        <f>IF(H438="","",INDEX(Systems!E$4:E$985,MATCH($F438,Systems!D$4:D$985,0),1))</f>
        <v>15</v>
      </c>
      <c r="K438" s="9" t="s">
        <v>109</v>
      </c>
      <c r="L438" s="9">
        <v>1995</v>
      </c>
      <c r="M438" s="9">
        <v>3</v>
      </c>
      <c r="N438" s="8">
        <f t="shared" si="438"/>
        <v>900</v>
      </c>
      <c r="O438" s="9">
        <f t="shared" si="439"/>
        <v>2019</v>
      </c>
      <c r="P438" s="2">
        <f t="shared" ref="P438:AI438" si="500">IF($B438="","",IF($O438=P$3,$N438*(1+(O$2*0.03)),IF(P$3=$O438+$J438,$N438*(1+(O$2*0.03)),IF(P$3=$O438+2*$J438,$N438*(1+(O$2*0.03)),IF(P$3=$O438+3*$J438,$N438*(1+(O$2*0.03)),IF(P$3=$O438+4*$J438,$N438*(1+(O$2*0.03)),IF(P$3=$O438+5*$J438,$N438*(1+(O$2*0.03)),"")))))))</f>
        <v>900</v>
      </c>
      <c r="Q438" s="2" t="str">
        <f t="shared" si="500"/>
        <v/>
      </c>
      <c r="R438" s="2" t="str">
        <f t="shared" si="500"/>
        <v/>
      </c>
      <c r="S438" s="2" t="str">
        <f t="shared" si="500"/>
        <v/>
      </c>
      <c r="T438" s="2" t="str">
        <f t="shared" si="500"/>
        <v/>
      </c>
      <c r="U438" s="2" t="str">
        <f t="shared" si="500"/>
        <v/>
      </c>
      <c r="V438" s="2" t="str">
        <f t="shared" si="500"/>
        <v/>
      </c>
      <c r="W438" s="2" t="str">
        <f t="shared" si="500"/>
        <v/>
      </c>
      <c r="X438" s="2" t="str">
        <f t="shared" si="500"/>
        <v/>
      </c>
      <c r="Y438" s="2" t="str">
        <f t="shared" si="500"/>
        <v/>
      </c>
      <c r="Z438" s="2" t="str">
        <f t="shared" si="500"/>
        <v/>
      </c>
      <c r="AA438" s="2" t="str">
        <f t="shared" si="500"/>
        <v/>
      </c>
      <c r="AB438" s="2" t="str">
        <f t="shared" si="500"/>
        <v/>
      </c>
      <c r="AC438" s="2" t="str">
        <f t="shared" si="500"/>
        <v/>
      </c>
      <c r="AD438" s="2" t="str">
        <f t="shared" si="500"/>
        <v/>
      </c>
      <c r="AE438" s="2">
        <f t="shared" si="500"/>
        <v>1305</v>
      </c>
      <c r="AF438" s="2" t="str">
        <f t="shared" si="500"/>
        <v/>
      </c>
      <c r="AG438" s="2" t="str">
        <f t="shared" si="500"/>
        <v/>
      </c>
      <c r="AH438" s="2" t="str">
        <f t="shared" si="500"/>
        <v/>
      </c>
      <c r="AI438" s="2" t="str">
        <f t="shared" si="500"/>
        <v/>
      </c>
    </row>
    <row r="439" spans="2:35" ht="15" customHeight="1" x14ac:dyDescent="0.3">
      <c r="B439" t="s">
        <v>96</v>
      </c>
      <c r="C439" t="s">
        <v>262</v>
      </c>
      <c r="D439" t="s">
        <v>7</v>
      </c>
      <c r="E439" s="9" t="s">
        <v>486</v>
      </c>
      <c r="F439" t="s">
        <v>42</v>
      </c>
      <c r="G439" s="9"/>
      <c r="H439" s="3">
        <v>960</v>
      </c>
      <c r="I439" s="8">
        <f>IF(H439="","",INDEX(Systems!F$4:F$985,MATCH($F439,Systems!D$4:D$985,0),1))</f>
        <v>9.75</v>
      </c>
      <c r="J439" s="9">
        <f>IF(H439="","",INDEX(Systems!E$4:E$985,MATCH($F439,Systems!D$4:D$985,0),1))</f>
        <v>12</v>
      </c>
      <c r="K439" s="9" t="s">
        <v>108</v>
      </c>
      <c r="L439" s="9">
        <v>2013</v>
      </c>
      <c r="M439" s="9">
        <v>3</v>
      </c>
      <c r="N439" s="8">
        <f t="shared" si="438"/>
        <v>9360</v>
      </c>
      <c r="O439" s="9">
        <f t="shared" si="439"/>
        <v>2025</v>
      </c>
      <c r="P439" s="2" t="str">
        <f t="shared" ref="P439:AI439" si="501">IF($B439="","",IF($O439=P$3,$N439*(1+(O$2*0.03)),IF(P$3=$O439+$J439,$N439*(1+(O$2*0.03)),IF(P$3=$O439+2*$J439,$N439*(1+(O$2*0.03)),IF(P$3=$O439+3*$J439,$N439*(1+(O$2*0.03)),IF(P$3=$O439+4*$J439,$N439*(1+(O$2*0.03)),IF(P$3=$O439+5*$J439,$N439*(1+(O$2*0.03)),"")))))))</f>
        <v/>
      </c>
      <c r="Q439" s="2" t="str">
        <f t="shared" si="501"/>
        <v/>
      </c>
      <c r="R439" s="2" t="str">
        <f t="shared" si="501"/>
        <v/>
      </c>
      <c r="S439" s="2" t="str">
        <f t="shared" si="501"/>
        <v/>
      </c>
      <c r="T439" s="2" t="str">
        <f t="shared" si="501"/>
        <v/>
      </c>
      <c r="U439" s="2" t="str">
        <f t="shared" si="501"/>
        <v/>
      </c>
      <c r="V439" s="2">
        <f t="shared" si="501"/>
        <v>11044.8</v>
      </c>
      <c r="W439" s="2" t="str">
        <f t="shared" si="501"/>
        <v/>
      </c>
      <c r="X439" s="2" t="str">
        <f t="shared" si="501"/>
        <v/>
      </c>
      <c r="Y439" s="2" t="str">
        <f t="shared" si="501"/>
        <v/>
      </c>
      <c r="Z439" s="2" t="str">
        <f t="shared" si="501"/>
        <v/>
      </c>
      <c r="AA439" s="2" t="str">
        <f t="shared" si="501"/>
        <v/>
      </c>
      <c r="AB439" s="2" t="str">
        <f t="shared" si="501"/>
        <v/>
      </c>
      <c r="AC439" s="2" t="str">
        <f t="shared" si="501"/>
        <v/>
      </c>
      <c r="AD439" s="2" t="str">
        <f t="shared" si="501"/>
        <v/>
      </c>
      <c r="AE439" s="2" t="str">
        <f t="shared" si="501"/>
        <v/>
      </c>
      <c r="AF439" s="2" t="str">
        <f t="shared" si="501"/>
        <v/>
      </c>
      <c r="AG439" s="2" t="str">
        <f t="shared" si="501"/>
        <v/>
      </c>
      <c r="AH439" s="2">
        <f t="shared" si="501"/>
        <v>14414.4</v>
      </c>
      <c r="AI439" s="2" t="str">
        <f t="shared" si="501"/>
        <v/>
      </c>
    </row>
    <row r="440" spans="2:35" ht="15" customHeight="1" x14ac:dyDescent="0.3">
      <c r="B440" t="s">
        <v>96</v>
      </c>
      <c r="C440" t="s">
        <v>262</v>
      </c>
      <c r="D440" t="s">
        <v>7</v>
      </c>
      <c r="E440" s="9" t="s">
        <v>487</v>
      </c>
      <c r="F440" t="s">
        <v>50</v>
      </c>
      <c r="G440" s="9"/>
      <c r="H440" s="3">
        <v>3498</v>
      </c>
      <c r="I440" s="8">
        <f>IF(H440="","",INDEX(Systems!F$4:F$985,MATCH($F440,Systems!D$4:D$985,0),1))</f>
        <v>7.9</v>
      </c>
      <c r="J440" s="9">
        <f>IF(H440="","",INDEX(Systems!E$4:E$985,MATCH($F440,Systems!D$4:D$985,0),1))</f>
        <v>15</v>
      </c>
      <c r="K440" s="9" t="s">
        <v>109</v>
      </c>
      <c r="L440" s="9">
        <v>1990</v>
      </c>
      <c r="M440" s="9">
        <v>3</v>
      </c>
      <c r="N440" s="8">
        <f t="shared" si="438"/>
        <v>27634.2</v>
      </c>
      <c r="O440" s="9">
        <f t="shared" si="439"/>
        <v>2019</v>
      </c>
      <c r="P440" s="2">
        <f t="shared" ref="P440:AI440" si="502">IF($B440="","",IF($O440=P$3,$N440*(1+(O$2*0.03)),IF(P$3=$O440+$J440,$N440*(1+(O$2*0.03)),IF(P$3=$O440+2*$J440,$N440*(1+(O$2*0.03)),IF(P$3=$O440+3*$J440,$N440*(1+(O$2*0.03)),IF(P$3=$O440+4*$J440,$N440*(1+(O$2*0.03)),IF(P$3=$O440+5*$J440,$N440*(1+(O$2*0.03)),"")))))))</f>
        <v>27634.2</v>
      </c>
      <c r="Q440" s="2" t="str">
        <f t="shared" si="502"/>
        <v/>
      </c>
      <c r="R440" s="2" t="str">
        <f t="shared" si="502"/>
        <v/>
      </c>
      <c r="S440" s="2" t="str">
        <f t="shared" si="502"/>
        <v/>
      </c>
      <c r="T440" s="2" t="str">
        <f t="shared" si="502"/>
        <v/>
      </c>
      <c r="U440" s="2" t="str">
        <f t="shared" si="502"/>
        <v/>
      </c>
      <c r="V440" s="2" t="str">
        <f t="shared" si="502"/>
        <v/>
      </c>
      <c r="W440" s="2" t="str">
        <f t="shared" si="502"/>
        <v/>
      </c>
      <c r="X440" s="2" t="str">
        <f t="shared" si="502"/>
        <v/>
      </c>
      <c r="Y440" s="2" t="str">
        <f t="shared" si="502"/>
        <v/>
      </c>
      <c r="Z440" s="2" t="str">
        <f t="shared" si="502"/>
        <v/>
      </c>
      <c r="AA440" s="2" t="str">
        <f t="shared" si="502"/>
        <v/>
      </c>
      <c r="AB440" s="2" t="str">
        <f t="shared" si="502"/>
        <v/>
      </c>
      <c r="AC440" s="2" t="str">
        <f t="shared" si="502"/>
        <v/>
      </c>
      <c r="AD440" s="2" t="str">
        <f t="shared" si="502"/>
        <v/>
      </c>
      <c r="AE440" s="2">
        <f t="shared" si="502"/>
        <v>40069.589999999997</v>
      </c>
      <c r="AF440" s="2" t="str">
        <f t="shared" si="502"/>
        <v/>
      </c>
      <c r="AG440" s="2" t="str">
        <f t="shared" si="502"/>
        <v/>
      </c>
      <c r="AH440" s="2" t="str">
        <f t="shared" si="502"/>
        <v/>
      </c>
      <c r="AI440" s="2" t="str">
        <f t="shared" si="502"/>
        <v/>
      </c>
    </row>
    <row r="441" spans="2:35" ht="15" customHeight="1" x14ac:dyDescent="0.3">
      <c r="B441" t="s">
        <v>96</v>
      </c>
      <c r="C441" t="s">
        <v>262</v>
      </c>
      <c r="D441" t="s">
        <v>7</v>
      </c>
      <c r="E441" s="9" t="s">
        <v>485</v>
      </c>
      <c r="F441" t="s">
        <v>50</v>
      </c>
      <c r="G441" s="9"/>
      <c r="H441" s="3">
        <v>580</v>
      </c>
      <c r="I441" s="8">
        <f>IF(H441="","",INDEX(Systems!F$4:F$985,MATCH($F441,Systems!D$4:D$985,0),1))</f>
        <v>7.9</v>
      </c>
      <c r="J441" s="9">
        <f>IF(H441="","",INDEX(Systems!E$4:E$985,MATCH($F441,Systems!D$4:D$985,0),1))</f>
        <v>15</v>
      </c>
      <c r="K441" s="9" t="s">
        <v>108</v>
      </c>
      <c r="L441" s="9">
        <v>1990</v>
      </c>
      <c r="M441" s="9">
        <v>3</v>
      </c>
      <c r="N441" s="8">
        <f t="shared" si="438"/>
        <v>4582</v>
      </c>
      <c r="O441" s="9">
        <f t="shared" si="439"/>
        <v>2019</v>
      </c>
      <c r="P441" s="2">
        <f t="shared" ref="P441:AI441" si="503">IF($B441="","",IF($O441=P$3,$N441*(1+(O$2*0.03)),IF(P$3=$O441+$J441,$N441*(1+(O$2*0.03)),IF(P$3=$O441+2*$J441,$N441*(1+(O$2*0.03)),IF(P$3=$O441+3*$J441,$N441*(1+(O$2*0.03)),IF(P$3=$O441+4*$J441,$N441*(1+(O$2*0.03)),IF(P$3=$O441+5*$J441,$N441*(1+(O$2*0.03)),"")))))))</f>
        <v>4582</v>
      </c>
      <c r="Q441" s="2" t="str">
        <f t="shared" si="503"/>
        <v/>
      </c>
      <c r="R441" s="2" t="str">
        <f t="shared" si="503"/>
        <v/>
      </c>
      <c r="S441" s="2" t="str">
        <f t="shared" si="503"/>
        <v/>
      </c>
      <c r="T441" s="2" t="str">
        <f t="shared" si="503"/>
        <v/>
      </c>
      <c r="U441" s="2" t="str">
        <f t="shared" si="503"/>
        <v/>
      </c>
      <c r="V441" s="2" t="str">
        <f t="shared" si="503"/>
        <v/>
      </c>
      <c r="W441" s="2" t="str">
        <f t="shared" si="503"/>
        <v/>
      </c>
      <c r="X441" s="2" t="str">
        <f t="shared" si="503"/>
        <v/>
      </c>
      <c r="Y441" s="2" t="str">
        <f t="shared" si="503"/>
        <v/>
      </c>
      <c r="Z441" s="2" t="str">
        <f t="shared" si="503"/>
        <v/>
      </c>
      <c r="AA441" s="2" t="str">
        <f t="shared" si="503"/>
        <v/>
      </c>
      <c r="AB441" s="2" t="str">
        <f t="shared" si="503"/>
        <v/>
      </c>
      <c r="AC441" s="2" t="str">
        <f t="shared" si="503"/>
        <v/>
      </c>
      <c r="AD441" s="2" t="str">
        <f t="shared" si="503"/>
        <v/>
      </c>
      <c r="AE441" s="2">
        <f t="shared" si="503"/>
        <v>6643.9</v>
      </c>
      <c r="AF441" s="2" t="str">
        <f t="shared" si="503"/>
        <v/>
      </c>
      <c r="AG441" s="2" t="str">
        <f t="shared" si="503"/>
        <v/>
      </c>
      <c r="AH441" s="2" t="str">
        <f t="shared" si="503"/>
        <v/>
      </c>
      <c r="AI441" s="2" t="str">
        <f t="shared" si="503"/>
        <v/>
      </c>
    </row>
    <row r="442" spans="2:35" ht="15" customHeight="1" x14ac:dyDescent="0.3">
      <c r="B442" t="s">
        <v>96</v>
      </c>
      <c r="C442" t="s">
        <v>262</v>
      </c>
      <c r="D442" t="s">
        <v>7</v>
      </c>
      <c r="E442" s="9" t="s">
        <v>483</v>
      </c>
      <c r="F442" t="s">
        <v>42</v>
      </c>
      <c r="G442" s="9"/>
      <c r="H442" s="3">
        <v>480</v>
      </c>
      <c r="I442" s="8">
        <f>IF(H442="","",INDEX(Systems!F$4:F$985,MATCH($F442,Systems!D$4:D$985,0),1))</f>
        <v>9.75</v>
      </c>
      <c r="J442" s="9">
        <f>IF(H442="","",INDEX(Systems!E$4:E$985,MATCH($F442,Systems!D$4:D$985,0),1))</f>
        <v>12</v>
      </c>
      <c r="K442" s="9" t="s">
        <v>108</v>
      </c>
      <c r="L442" s="9">
        <v>1990</v>
      </c>
      <c r="M442" s="9">
        <v>3</v>
      </c>
      <c r="N442" s="8">
        <f t="shared" si="438"/>
        <v>4680</v>
      </c>
      <c r="O442" s="9">
        <f t="shared" si="439"/>
        <v>2019</v>
      </c>
      <c r="P442" s="2">
        <f t="shared" ref="P442:AI442" si="504">IF($B442="","",IF($O442=P$3,$N442*(1+(O$2*0.03)),IF(P$3=$O442+$J442,$N442*(1+(O$2*0.03)),IF(P$3=$O442+2*$J442,$N442*(1+(O$2*0.03)),IF(P$3=$O442+3*$J442,$N442*(1+(O$2*0.03)),IF(P$3=$O442+4*$J442,$N442*(1+(O$2*0.03)),IF(P$3=$O442+5*$J442,$N442*(1+(O$2*0.03)),"")))))))</f>
        <v>4680</v>
      </c>
      <c r="Q442" s="2" t="str">
        <f t="shared" si="504"/>
        <v/>
      </c>
      <c r="R442" s="2" t="str">
        <f t="shared" si="504"/>
        <v/>
      </c>
      <c r="S442" s="2" t="str">
        <f t="shared" si="504"/>
        <v/>
      </c>
      <c r="T442" s="2" t="str">
        <f t="shared" si="504"/>
        <v/>
      </c>
      <c r="U442" s="2" t="str">
        <f t="shared" si="504"/>
        <v/>
      </c>
      <c r="V442" s="2" t="str">
        <f t="shared" si="504"/>
        <v/>
      </c>
      <c r="W442" s="2" t="str">
        <f t="shared" si="504"/>
        <v/>
      </c>
      <c r="X442" s="2" t="str">
        <f t="shared" si="504"/>
        <v/>
      </c>
      <c r="Y442" s="2" t="str">
        <f t="shared" si="504"/>
        <v/>
      </c>
      <c r="Z442" s="2" t="str">
        <f t="shared" si="504"/>
        <v/>
      </c>
      <c r="AA442" s="2" t="str">
        <f t="shared" si="504"/>
        <v/>
      </c>
      <c r="AB442" s="2">
        <f t="shared" si="504"/>
        <v>6364.7999999999993</v>
      </c>
      <c r="AC442" s="2" t="str">
        <f t="shared" si="504"/>
        <v/>
      </c>
      <c r="AD442" s="2" t="str">
        <f t="shared" si="504"/>
        <v/>
      </c>
      <c r="AE442" s="2" t="str">
        <f t="shared" si="504"/>
        <v/>
      </c>
      <c r="AF442" s="2" t="str">
        <f t="shared" si="504"/>
        <v/>
      </c>
      <c r="AG442" s="2" t="str">
        <f t="shared" si="504"/>
        <v/>
      </c>
      <c r="AH442" s="2" t="str">
        <f t="shared" si="504"/>
        <v/>
      </c>
      <c r="AI442" s="2" t="str">
        <f t="shared" si="504"/>
        <v/>
      </c>
    </row>
    <row r="443" spans="2:35" ht="15" customHeight="1" x14ac:dyDescent="0.3">
      <c r="B443" t="s">
        <v>96</v>
      </c>
      <c r="C443" t="s">
        <v>262</v>
      </c>
      <c r="D443" t="s">
        <v>7</v>
      </c>
      <c r="E443" s="9" t="s">
        <v>486</v>
      </c>
      <c r="F443" t="s">
        <v>53</v>
      </c>
      <c r="G443" s="9"/>
      <c r="H443" s="3">
        <v>960</v>
      </c>
      <c r="I443" s="8">
        <f>IF(H443="","",INDEX(Systems!F$4:F$985,MATCH($F443,Systems!D$4:D$985,0),1))</f>
        <v>1.6</v>
      </c>
      <c r="J443" s="9">
        <f>IF(H443="","",INDEX(Systems!E$4:E$985,MATCH($F443,Systems!D$4:D$985,0),1))</f>
        <v>10</v>
      </c>
      <c r="K443" s="9" t="s">
        <v>108</v>
      </c>
      <c r="L443" s="9">
        <v>2012</v>
      </c>
      <c r="M443" s="9">
        <v>3</v>
      </c>
      <c r="N443" s="8">
        <f t="shared" ref="N443:N506" si="505">IF(H443="","",H443*I443)</f>
        <v>1536</v>
      </c>
      <c r="O443" s="9">
        <f t="shared" ref="O443:O506" si="506">IF(M443="","",IF(IF(M443=1,$C$1,IF(M443=2,L443+(0.8*J443),IF(M443=3,L443+J443)))&lt;$C$1,$C$1,(IF(M443=1,$C$1,IF(M443=2,L443+(0.8*J443),IF(M443=3,L443+J443))))))</f>
        <v>2022</v>
      </c>
      <c r="P443" s="2" t="str">
        <f t="shared" ref="P443:AI443" si="507">IF($B443="","",IF($O443=P$3,$N443*(1+(O$2*0.03)),IF(P$3=$O443+$J443,$N443*(1+(O$2*0.03)),IF(P$3=$O443+2*$J443,$N443*(1+(O$2*0.03)),IF(P$3=$O443+3*$J443,$N443*(1+(O$2*0.03)),IF(P$3=$O443+4*$J443,$N443*(1+(O$2*0.03)),IF(P$3=$O443+5*$J443,$N443*(1+(O$2*0.03)),"")))))))</f>
        <v/>
      </c>
      <c r="Q443" s="2" t="str">
        <f t="shared" si="507"/>
        <v/>
      </c>
      <c r="R443" s="2" t="str">
        <f t="shared" si="507"/>
        <v/>
      </c>
      <c r="S443" s="2">
        <f t="shared" si="507"/>
        <v>1674.2400000000002</v>
      </c>
      <c r="T443" s="2" t="str">
        <f t="shared" si="507"/>
        <v/>
      </c>
      <c r="U443" s="2" t="str">
        <f t="shared" si="507"/>
        <v/>
      </c>
      <c r="V443" s="2" t="str">
        <f t="shared" si="507"/>
        <v/>
      </c>
      <c r="W443" s="2" t="str">
        <f t="shared" si="507"/>
        <v/>
      </c>
      <c r="X443" s="2" t="str">
        <f t="shared" si="507"/>
        <v/>
      </c>
      <c r="Y443" s="2" t="str">
        <f t="shared" si="507"/>
        <v/>
      </c>
      <c r="Z443" s="2" t="str">
        <f t="shared" si="507"/>
        <v/>
      </c>
      <c r="AA443" s="2" t="str">
        <f t="shared" si="507"/>
        <v/>
      </c>
      <c r="AB443" s="2" t="str">
        <f t="shared" si="507"/>
        <v/>
      </c>
      <c r="AC443" s="2">
        <f t="shared" si="507"/>
        <v>2135.04</v>
      </c>
      <c r="AD443" s="2" t="str">
        <f t="shared" si="507"/>
        <v/>
      </c>
      <c r="AE443" s="2" t="str">
        <f t="shared" si="507"/>
        <v/>
      </c>
      <c r="AF443" s="2" t="str">
        <f t="shared" si="507"/>
        <v/>
      </c>
      <c r="AG443" s="2" t="str">
        <f t="shared" si="507"/>
        <v/>
      </c>
      <c r="AH443" s="2" t="str">
        <f t="shared" si="507"/>
        <v/>
      </c>
      <c r="AI443" s="2" t="str">
        <f t="shared" si="507"/>
        <v/>
      </c>
    </row>
    <row r="444" spans="2:35" ht="15" customHeight="1" x14ac:dyDescent="0.3">
      <c r="B444" t="s">
        <v>96</v>
      </c>
      <c r="C444" t="s">
        <v>262</v>
      </c>
      <c r="D444" t="s">
        <v>7</v>
      </c>
      <c r="E444" s="9" t="s">
        <v>487</v>
      </c>
      <c r="F444" t="s">
        <v>53</v>
      </c>
      <c r="G444" s="9"/>
      <c r="H444" s="3">
        <v>3498</v>
      </c>
      <c r="I444" s="8">
        <f>IF(H444="","",INDEX(Systems!F$4:F$985,MATCH($F444,Systems!D$4:D$985,0),1))</f>
        <v>1.6</v>
      </c>
      <c r="J444" s="9">
        <f>IF(H444="","",INDEX(Systems!E$4:E$985,MATCH($F444,Systems!D$4:D$985,0),1))</f>
        <v>10</v>
      </c>
      <c r="K444" s="9" t="s">
        <v>109</v>
      </c>
      <c r="L444" s="9">
        <v>2012</v>
      </c>
      <c r="M444" s="9">
        <v>3</v>
      </c>
      <c r="N444" s="8">
        <f t="shared" si="505"/>
        <v>5596.8</v>
      </c>
      <c r="O444" s="9">
        <f t="shared" si="506"/>
        <v>2022</v>
      </c>
      <c r="P444" s="2" t="str">
        <f t="shared" ref="P444:AI444" si="508">IF($B444="","",IF($O444=P$3,$N444*(1+(O$2*0.03)),IF(P$3=$O444+$J444,$N444*(1+(O$2*0.03)),IF(P$3=$O444+2*$J444,$N444*(1+(O$2*0.03)),IF(P$3=$O444+3*$J444,$N444*(1+(O$2*0.03)),IF(P$3=$O444+4*$J444,$N444*(1+(O$2*0.03)),IF(P$3=$O444+5*$J444,$N444*(1+(O$2*0.03)),"")))))))</f>
        <v/>
      </c>
      <c r="Q444" s="2" t="str">
        <f t="shared" si="508"/>
        <v/>
      </c>
      <c r="R444" s="2" t="str">
        <f t="shared" si="508"/>
        <v/>
      </c>
      <c r="S444" s="2">
        <f t="shared" si="508"/>
        <v>6100.5120000000006</v>
      </c>
      <c r="T444" s="2" t="str">
        <f t="shared" si="508"/>
        <v/>
      </c>
      <c r="U444" s="2" t="str">
        <f t="shared" si="508"/>
        <v/>
      </c>
      <c r="V444" s="2" t="str">
        <f t="shared" si="508"/>
        <v/>
      </c>
      <c r="W444" s="2" t="str">
        <f t="shared" si="508"/>
        <v/>
      </c>
      <c r="X444" s="2" t="str">
        <f t="shared" si="508"/>
        <v/>
      </c>
      <c r="Y444" s="2" t="str">
        <f t="shared" si="508"/>
        <v/>
      </c>
      <c r="Z444" s="2" t="str">
        <f t="shared" si="508"/>
        <v/>
      </c>
      <c r="AA444" s="2" t="str">
        <f t="shared" si="508"/>
        <v/>
      </c>
      <c r="AB444" s="2" t="str">
        <f t="shared" si="508"/>
        <v/>
      </c>
      <c r="AC444" s="2">
        <f t="shared" si="508"/>
        <v>7779.5520000000006</v>
      </c>
      <c r="AD444" s="2" t="str">
        <f t="shared" si="508"/>
        <v/>
      </c>
      <c r="AE444" s="2" t="str">
        <f t="shared" si="508"/>
        <v/>
      </c>
      <c r="AF444" s="2" t="str">
        <f t="shared" si="508"/>
        <v/>
      </c>
      <c r="AG444" s="2" t="str">
        <f t="shared" si="508"/>
        <v/>
      </c>
      <c r="AH444" s="2" t="str">
        <f t="shared" si="508"/>
        <v/>
      </c>
      <c r="AI444" s="2" t="str">
        <f t="shared" si="508"/>
        <v/>
      </c>
    </row>
    <row r="445" spans="2:35" ht="15" customHeight="1" x14ac:dyDescent="0.3">
      <c r="B445" t="s">
        <v>96</v>
      </c>
      <c r="C445" t="s">
        <v>262</v>
      </c>
      <c r="D445" t="s">
        <v>7</v>
      </c>
      <c r="E445" s="9" t="s">
        <v>485</v>
      </c>
      <c r="F445" t="s">
        <v>53</v>
      </c>
      <c r="G445" s="9"/>
      <c r="H445" s="3">
        <v>580</v>
      </c>
      <c r="I445" s="8">
        <f>IF(H445="","",INDEX(Systems!F$4:F$985,MATCH($F445,Systems!D$4:D$985,0),1))</f>
        <v>1.6</v>
      </c>
      <c r="J445" s="9">
        <f>IF(H445="","",INDEX(Systems!E$4:E$985,MATCH($F445,Systems!D$4:D$985,0),1))</f>
        <v>10</v>
      </c>
      <c r="K445" s="9" t="s">
        <v>108</v>
      </c>
      <c r="L445" s="9">
        <v>2012</v>
      </c>
      <c r="M445" s="9">
        <v>3</v>
      </c>
      <c r="N445" s="8">
        <f t="shared" si="505"/>
        <v>928</v>
      </c>
      <c r="O445" s="9">
        <f t="shared" si="506"/>
        <v>2022</v>
      </c>
      <c r="P445" s="2" t="str">
        <f t="shared" ref="P445:AI445" si="509">IF($B445="","",IF($O445=P$3,$N445*(1+(O$2*0.03)),IF(P$3=$O445+$J445,$N445*(1+(O$2*0.03)),IF(P$3=$O445+2*$J445,$N445*(1+(O$2*0.03)),IF(P$3=$O445+3*$J445,$N445*(1+(O$2*0.03)),IF(P$3=$O445+4*$J445,$N445*(1+(O$2*0.03)),IF(P$3=$O445+5*$J445,$N445*(1+(O$2*0.03)),"")))))))</f>
        <v/>
      </c>
      <c r="Q445" s="2" t="str">
        <f t="shared" si="509"/>
        <v/>
      </c>
      <c r="R445" s="2" t="str">
        <f t="shared" si="509"/>
        <v/>
      </c>
      <c r="S445" s="2">
        <f t="shared" si="509"/>
        <v>1011.5200000000001</v>
      </c>
      <c r="T445" s="2" t="str">
        <f t="shared" si="509"/>
        <v/>
      </c>
      <c r="U445" s="2" t="str">
        <f t="shared" si="509"/>
        <v/>
      </c>
      <c r="V445" s="2" t="str">
        <f t="shared" si="509"/>
        <v/>
      </c>
      <c r="W445" s="2" t="str">
        <f t="shared" si="509"/>
        <v/>
      </c>
      <c r="X445" s="2" t="str">
        <f t="shared" si="509"/>
        <v/>
      </c>
      <c r="Y445" s="2" t="str">
        <f t="shared" si="509"/>
        <v/>
      </c>
      <c r="Z445" s="2" t="str">
        <f t="shared" si="509"/>
        <v/>
      </c>
      <c r="AA445" s="2" t="str">
        <f t="shared" si="509"/>
        <v/>
      </c>
      <c r="AB445" s="2" t="str">
        <f t="shared" si="509"/>
        <v/>
      </c>
      <c r="AC445" s="2">
        <f t="shared" si="509"/>
        <v>1289.92</v>
      </c>
      <c r="AD445" s="2" t="str">
        <f t="shared" si="509"/>
        <v/>
      </c>
      <c r="AE445" s="2" t="str">
        <f t="shared" si="509"/>
        <v/>
      </c>
      <c r="AF445" s="2" t="str">
        <f t="shared" si="509"/>
        <v/>
      </c>
      <c r="AG445" s="2" t="str">
        <f t="shared" si="509"/>
        <v/>
      </c>
      <c r="AH445" s="2" t="str">
        <f t="shared" si="509"/>
        <v/>
      </c>
      <c r="AI445" s="2" t="str">
        <f t="shared" si="509"/>
        <v/>
      </c>
    </row>
    <row r="446" spans="2:35" ht="15" customHeight="1" x14ac:dyDescent="0.3">
      <c r="B446" t="s">
        <v>96</v>
      </c>
      <c r="C446" t="s">
        <v>262</v>
      </c>
      <c r="D446" t="s">
        <v>7</v>
      </c>
      <c r="E446" s="9" t="s">
        <v>483</v>
      </c>
      <c r="F446" t="s">
        <v>53</v>
      </c>
      <c r="G446" s="9"/>
      <c r="H446" s="3">
        <v>480</v>
      </c>
      <c r="I446" s="8">
        <f>IF(H446="","",INDEX(Systems!F$4:F$985,MATCH($F446,Systems!D$4:D$985,0),1))</f>
        <v>1.6</v>
      </c>
      <c r="J446" s="9">
        <f>IF(H446="","",INDEX(Systems!E$4:E$985,MATCH($F446,Systems!D$4:D$985,0),1))</f>
        <v>10</v>
      </c>
      <c r="K446" s="9" t="s">
        <v>108</v>
      </c>
      <c r="L446" s="9">
        <v>2012</v>
      </c>
      <c r="M446" s="9">
        <v>3</v>
      </c>
      <c r="N446" s="8">
        <f t="shared" si="505"/>
        <v>768</v>
      </c>
      <c r="O446" s="9">
        <f t="shared" si="506"/>
        <v>2022</v>
      </c>
      <c r="P446" s="2" t="str">
        <f t="shared" ref="P446:AI446" si="510">IF($B446="","",IF($O446=P$3,$N446*(1+(O$2*0.03)),IF(P$3=$O446+$J446,$N446*(1+(O$2*0.03)),IF(P$3=$O446+2*$J446,$N446*(1+(O$2*0.03)),IF(P$3=$O446+3*$J446,$N446*(1+(O$2*0.03)),IF(P$3=$O446+4*$J446,$N446*(1+(O$2*0.03)),IF(P$3=$O446+5*$J446,$N446*(1+(O$2*0.03)),"")))))))</f>
        <v/>
      </c>
      <c r="Q446" s="2" t="str">
        <f t="shared" si="510"/>
        <v/>
      </c>
      <c r="R446" s="2" t="str">
        <f t="shared" si="510"/>
        <v/>
      </c>
      <c r="S446" s="2">
        <f t="shared" si="510"/>
        <v>837.12000000000012</v>
      </c>
      <c r="T446" s="2" t="str">
        <f t="shared" si="510"/>
        <v/>
      </c>
      <c r="U446" s="2" t="str">
        <f t="shared" si="510"/>
        <v/>
      </c>
      <c r="V446" s="2" t="str">
        <f t="shared" si="510"/>
        <v/>
      </c>
      <c r="W446" s="2" t="str">
        <f t="shared" si="510"/>
        <v/>
      </c>
      <c r="X446" s="2" t="str">
        <f t="shared" si="510"/>
        <v/>
      </c>
      <c r="Y446" s="2" t="str">
        <f t="shared" si="510"/>
        <v/>
      </c>
      <c r="Z446" s="2" t="str">
        <f t="shared" si="510"/>
        <v/>
      </c>
      <c r="AA446" s="2" t="str">
        <f t="shared" si="510"/>
        <v/>
      </c>
      <c r="AB446" s="2" t="str">
        <f t="shared" si="510"/>
        <v/>
      </c>
      <c r="AC446" s="2">
        <f t="shared" si="510"/>
        <v>1067.52</v>
      </c>
      <c r="AD446" s="2" t="str">
        <f t="shared" si="510"/>
        <v/>
      </c>
      <c r="AE446" s="2" t="str">
        <f t="shared" si="510"/>
        <v/>
      </c>
      <c r="AF446" s="2" t="str">
        <f t="shared" si="510"/>
        <v/>
      </c>
      <c r="AG446" s="2" t="str">
        <f t="shared" si="510"/>
        <v/>
      </c>
      <c r="AH446" s="2" t="str">
        <f t="shared" si="510"/>
        <v/>
      </c>
      <c r="AI446" s="2" t="str">
        <f t="shared" si="510"/>
        <v/>
      </c>
    </row>
    <row r="447" spans="2:35" ht="15" customHeight="1" x14ac:dyDescent="0.3">
      <c r="B447" t="s">
        <v>96</v>
      </c>
      <c r="C447" t="s">
        <v>262</v>
      </c>
      <c r="D447" t="s">
        <v>7</v>
      </c>
      <c r="E447" s="9" t="s">
        <v>486</v>
      </c>
      <c r="F447" t="s">
        <v>54</v>
      </c>
      <c r="G447" s="9"/>
      <c r="H447" s="3">
        <v>960</v>
      </c>
      <c r="I447" s="8">
        <f>IF(H447="","",INDEX(Systems!F$4:F$985,MATCH($F447,Systems!D$4:D$985,0),1))</f>
        <v>1.5</v>
      </c>
      <c r="J447" s="9">
        <f>IF(H447="","",INDEX(Systems!E$4:E$985,MATCH($F447,Systems!D$4:D$985,0),1))</f>
        <v>10</v>
      </c>
      <c r="K447" s="9" t="s">
        <v>108</v>
      </c>
      <c r="L447" s="9">
        <v>2000</v>
      </c>
      <c r="M447" s="9">
        <v>3</v>
      </c>
      <c r="N447" s="8">
        <f t="shared" si="505"/>
        <v>1440</v>
      </c>
      <c r="O447" s="9">
        <f t="shared" si="506"/>
        <v>2019</v>
      </c>
      <c r="P447" s="2">
        <f t="shared" ref="P447:AI447" si="511">IF($B447="","",IF($O447=P$3,$N447*(1+(O$2*0.03)),IF(P$3=$O447+$J447,$N447*(1+(O$2*0.03)),IF(P$3=$O447+2*$J447,$N447*(1+(O$2*0.03)),IF(P$3=$O447+3*$J447,$N447*(1+(O$2*0.03)),IF(P$3=$O447+4*$J447,$N447*(1+(O$2*0.03)),IF(P$3=$O447+5*$J447,$N447*(1+(O$2*0.03)),"")))))))</f>
        <v>1440</v>
      </c>
      <c r="Q447" s="2" t="str">
        <f t="shared" si="511"/>
        <v/>
      </c>
      <c r="R447" s="2" t="str">
        <f t="shared" si="511"/>
        <v/>
      </c>
      <c r="S447" s="2" t="str">
        <f t="shared" si="511"/>
        <v/>
      </c>
      <c r="T447" s="2" t="str">
        <f t="shared" si="511"/>
        <v/>
      </c>
      <c r="U447" s="2" t="str">
        <f t="shared" si="511"/>
        <v/>
      </c>
      <c r="V447" s="2" t="str">
        <f t="shared" si="511"/>
        <v/>
      </c>
      <c r="W447" s="2" t="str">
        <f t="shared" si="511"/>
        <v/>
      </c>
      <c r="X447" s="2" t="str">
        <f t="shared" si="511"/>
        <v/>
      </c>
      <c r="Y447" s="2" t="str">
        <f t="shared" si="511"/>
        <v/>
      </c>
      <c r="Z447" s="2">
        <f t="shared" si="511"/>
        <v>1872</v>
      </c>
      <c r="AA447" s="2" t="str">
        <f t="shared" si="511"/>
        <v/>
      </c>
      <c r="AB447" s="2" t="str">
        <f t="shared" si="511"/>
        <v/>
      </c>
      <c r="AC447" s="2" t="str">
        <f t="shared" si="511"/>
        <v/>
      </c>
      <c r="AD447" s="2" t="str">
        <f t="shared" si="511"/>
        <v/>
      </c>
      <c r="AE447" s="2" t="str">
        <f t="shared" si="511"/>
        <v/>
      </c>
      <c r="AF447" s="2" t="str">
        <f t="shared" si="511"/>
        <v/>
      </c>
      <c r="AG447" s="2" t="str">
        <f t="shared" si="511"/>
        <v/>
      </c>
      <c r="AH447" s="2" t="str">
        <f t="shared" si="511"/>
        <v/>
      </c>
      <c r="AI447" s="2" t="str">
        <f t="shared" si="511"/>
        <v/>
      </c>
    </row>
    <row r="448" spans="2:35" ht="15" customHeight="1" x14ac:dyDescent="0.3">
      <c r="B448" t="s">
        <v>96</v>
      </c>
      <c r="C448" t="s">
        <v>262</v>
      </c>
      <c r="D448" t="s">
        <v>7</v>
      </c>
      <c r="E448" s="9" t="s">
        <v>487</v>
      </c>
      <c r="F448" t="s">
        <v>54</v>
      </c>
      <c r="G448" s="9"/>
      <c r="H448" s="3">
        <v>3498</v>
      </c>
      <c r="I448" s="8">
        <f>IF(H448="","",INDEX(Systems!F$4:F$985,MATCH($F448,Systems!D$4:D$985,0),1))</f>
        <v>1.5</v>
      </c>
      <c r="J448" s="9">
        <f>IF(H448="","",INDEX(Systems!E$4:E$985,MATCH($F448,Systems!D$4:D$985,0),1))</f>
        <v>10</v>
      </c>
      <c r="K448" s="9" t="s">
        <v>109</v>
      </c>
      <c r="L448" s="9">
        <v>2000</v>
      </c>
      <c r="M448" s="9">
        <v>3</v>
      </c>
      <c r="N448" s="8">
        <f t="shared" si="505"/>
        <v>5247</v>
      </c>
      <c r="O448" s="9">
        <f t="shared" si="506"/>
        <v>2019</v>
      </c>
      <c r="P448" s="2">
        <f t="shared" ref="P448:AI448" si="512">IF($B448="","",IF($O448=P$3,$N448*(1+(O$2*0.03)),IF(P$3=$O448+$J448,$N448*(1+(O$2*0.03)),IF(P$3=$O448+2*$J448,$N448*(1+(O$2*0.03)),IF(P$3=$O448+3*$J448,$N448*(1+(O$2*0.03)),IF(P$3=$O448+4*$J448,$N448*(1+(O$2*0.03)),IF(P$3=$O448+5*$J448,$N448*(1+(O$2*0.03)),"")))))))</f>
        <v>5247</v>
      </c>
      <c r="Q448" s="2" t="str">
        <f t="shared" si="512"/>
        <v/>
      </c>
      <c r="R448" s="2" t="str">
        <f t="shared" si="512"/>
        <v/>
      </c>
      <c r="S448" s="2" t="str">
        <f t="shared" si="512"/>
        <v/>
      </c>
      <c r="T448" s="2" t="str">
        <f t="shared" si="512"/>
        <v/>
      </c>
      <c r="U448" s="2" t="str">
        <f t="shared" si="512"/>
        <v/>
      </c>
      <c r="V448" s="2" t="str">
        <f t="shared" si="512"/>
        <v/>
      </c>
      <c r="W448" s="2" t="str">
        <f t="shared" si="512"/>
        <v/>
      </c>
      <c r="X448" s="2" t="str">
        <f t="shared" si="512"/>
        <v/>
      </c>
      <c r="Y448" s="2" t="str">
        <f t="shared" si="512"/>
        <v/>
      </c>
      <c r="Z448" s="2">
        <f t="shared" si="512"/>
        <v>6821.1</v>
      </c>
      <c r="AA448" s="2" t="str">
        <f t="shared" si="512"/>
        <v/>
      </c>
      <c r="AB448" s="2" t="str">
        <f t="shared" si="512"/>
        <v/>
      </c>
      <c r="AC448" s="2" t="str">
        <f t="shared" si="512"/>
        <v/>
      </c>
      <c r="AD448" s="2" t="str">
        <f t="shared" si="512"/>
        <v/>
      </c>
      <c r="AE448" s="2" t="str">
        <f t="shared" si="512"/>
        <v/>
      </c>
      <c r="AF448" s="2" t="str">
        <f t="shared" si="512"/>
        <v/>
      </c>
      <c r="AG448" s="2" t="str">
        <f t="shared" si="512"/>
        <v/>
      </c>
      <c r="AH448" s="2" t="str">
        <f t="shared" si="512"/>
        <v/>
      </c>
      <c r="AI448" s="2" t="str">
        <f t="shared" si="512"/>
        <v/>
      </c>
    </row>
    <row r="449" spans="2:35" ht="15" customHeight="1" x14ac:dyDescent="0.3">
      <c r="B449" t="s">
        <v>96</v>
      </c>
      <c r="C449" t="s">
        <v>262</v>
      </c>
      <c r="D449" t="s">
        <v>7</v>
      </c>
      <c r="E449" s="9" t="s">
        <v>485</v>
      </c>
      <c r="F449" t="s">
        <v>54</v>
      </c>
      <c r="G449" s="9"/>
      <c r="H449" s="3">
        <v>580</v>
      </c>
      <c r="I449" s="8">
        <f>IF(H449="","",INDEX(Systems!F$4:F$985,MATCH($F449,Systems!D$4:D$985,0),1))</f>
        <v>1.5</v>
      </c>
      <c r="J449" s="9">
        <f>IF(H449="","",INDEX(Systems!E$4:E$985,MATCH($F449,Systems!D$4:D$985,0),1))</f>
        <v>10</v>
      </c>
      <c r="K449" s="9" t="s">
        <v>108</v>
      </c>
      <c r="L449" s="9">
        <v>2000</v>
      </c>
      <c r="M449" s="9">
        <v>3</v>
      </c>
      <c r="N449" s="8">
        <f t="shared" si="505"/>
        <v>870</v>
      </c>
      <c r="O449" s="9">
        <f t="shared" si="506"/>
        <v>2019</v>
      </c>
      <c r="P449" s="2">
        <f t="shared" ref="P449:AI449" si="513">IF($B449="","",IF($O449=P$3,$N449*(1+(O$2*0.03)),IF(P$3=$O449+$J449,$N449*(1+(O$2*0.03)),IF(P$3=$O449+2*$J449,$N449*(1+(O$2*0.03)),IF(P$3=$O449+3*$J449,$N449*(1+(O$2*0.03)),IF(P$3=$O449+4*$J449,$N449*(1+(O$2*0.03)),IF(P$3=$O449+5*$J449,$N449*(1+(O$2*0.03)),"")))))))</f>
        <v>870</v>
      </c>
      <c r="Q449" s="2" t="str">
        <f t="shared" si="513"/>
        <v/>
      </c>
      <c r="R449" s="2" t="str">
        <f t="shared" si="513"/>
        <v/>
      </c>
      <c r="S449" s="2" t="str">
        <f t="shared" si="513"/>
        <v/>
      </c>
      <c r="T449" s="2" t="str">
        <f t="shared" si="513"/>
        <v/>
      </c>
      <c r="U449" s="2" t="str">
        <f t="shared" si="513"/>
        <v/>
      </c>
      <c r="V449" s="2" t="str">
        <f t="shared" si="513"/>
        <v/>
      </c>
      <c r="W449" s="2" t="str">
        <f t="shared" si="513"/>
        <v/>
      </c>
      <c r="X449" s="2" t="str">
        <f t="shared" si="513"/>
        <v/>
      </c>
      <c r="Y449" s="2" t="str">
        <f t="shared" si="513"/>
        <v/>
      </c>
      <c r="Z449" s="2">
        <f t="shared" si="513"/>
        <v>1131</v>
      </c>
      <c r="AA449" s="2" t="str">
        <f t="shared" si="513"/>
        <v/>
      </c>
      <c r="AB449" s="2" t="str">
        <f t="shared" si="513"/>
        <v/>
      </c>
      <c r="AC449" s="2" t="str">
        <f t="shared" si="513"/>
        <v/>
      </c>
      <c r="AD449" s="2" t="str">
        <f t="shared" si="513"/>
        <v/>
      </c>
      <c r="AE449" s="2" t="str">
        <f t="shared" si="513"/>
        <v/>
      </c>
      <c r="AF449" s="2" t="str">
        <f t="shared" si="513"/>
        <v/>
      </c>
      <c r="AG449" s="2" t="str">
        <f t="shared" si="513"/>
        <v/>
      </c>
      <c r="AH449" s="2" t="str">
        <f t="shared" si="513"/>
        <v/>
      </c>
      <c r="AI449" s="2" t="str">
        <f t="shared" si="513"/>
        <v/>
      </c>
    </row>
    <row r="450" spans="2:35" ht="15" customHeight="1" x14ac:dyDescent="0.3">
      <c r="B450" t="s">
        <v>96</v>
      </c>
      <c r="C450" t="s">
        <v>262</v>
      </c>
      <c r="D450" t="s">
        <v>7</v>
      </c>
      <c r="E450" s="9" t="s">
        <v>483</v>
      </c>
      <c r="F450" t="s">
        <v>54</v>
      </c>
      <c r="G450" s="9"/>
      <c r="H450" s="3">
        <v>480</v>
      </c>
      <c r="I450" s="8">
        <f>IF(H450="","",INDEX(Systems!F$4:F$985,MATCH($F450,Systems!D$4:D$985,0),1))</f>
        <v>1.5</v>
      </c>
      <c r="J450" s="9">
        <f>IF(H450="","",INDEX(Systems!E$4:E$985,MATCH($F450,Systems!D$4:D$985,0),1))</f>
        <v>10</v>
      </c>
      <c r="K450" s="9" t="s">
        <v>108</v>
      </c>
      <c r="L450" s="9">
        <v>2000</v>
      </c>
      <c r="M450" s="9">
        <v>3</v>
      </c>
      <c r="N450" s="8">
        <f t="shared" si="505"/>
        <v>720</v>
      </c>
      <c r="O450" s="9">
        <f t="shared" si="506"/>
        <v>2019</v>
      </c>
      <c r="P450" s="2">
        <f t="shared" ref="P450:AI450" si="514">IF($B450="","",IF($O450=P$3,$N450*(1+(O$2*0.03)),IF(P$3=$O450+$J450,$N450*(1+(O$2*0.03)),IF(P$3=$O450+2*$J450,$N450*(1+(O$2*0.03)),IF(P$3=$O450+3*$J450,$N450*(1+(O$2*0.03)),IF(P$3=$O450+4*$J450,$N450*(1+(O$2*0.03)),IF(P$3=$O450+5*$J450,$N450*(1+(O$2*0.03)),"")))))))</f>
        <v>720</v>
      </c>
      <c r="Q450" s="2" t="str">
        <f t="shared" si="514"/>
        <v/>
      </c>
      <c r="R450" s="2" t="str">
        <f t="shared" si="514"/>
        <v/>
      </c>
      <c r="S450" s="2" t="str">
        <f t="shared" si="514"/>
        <v/>
      </c>
      <c r="T450" s="2" t="str">
        <f t="shared" si="514"/>
        <v/>
      </c>
      <c r="U450" s="2" t="str">
        <f t="shared" si="514"/>
        <v/>
      </c>
      <c r="V450" s="2" t="str">
        <f t="shared" si="514"/>
        <v/>
      </c>
      <c r="W450" s="2" t="str">
        <f t="shared" si="514"/>
        <v/>
      </c>
      <c r="X450" s="2" t="str">
        <f t="shared" si="514"/>
        <v/>
      </c>
      <c r="Y450" s="2" t="str">
        <f t="shared" si="514"/>
        <v/>
      </c>
      <c r="Z450" s="2">
        <f t="shared" si="514"/>
        <v>936</v>
      </c>
      <c r="AA450" s="2" t="str">
        <f t="shared" si="514"/>
        <v/>
      </c>
      <c r="AB450" s="2" t="str">
        <f t="shared" si="514"/>
        <v/>
      </c>
      <c r="AC450" s="2" t="str">
        <f t="shared" si="514"/>
        <v/>
      </c>
      <c r="AD450" s="2" t="str">
        <f t="shared" si="514"/>
        <v/>
      </c>
      <c r="AE450" s="2" t="str">
        <f t="shared" si="514"/>
        <v/>
      </c>
      <c r="AF450" s="2" t="str">
        <f t="shared" si="514"/>
        <v/>
      </c>
      <c r="AG450" s="2" t="str">
        <f t="shared" si="514"/>
        <v/>
      </c>
      <c r="AH450" s="2" t="str">
        <f t="shared" si="514"/>
        <v/>
      </c>
      <c r="AI450" s="2" t="str">
        <f t="shared" si="514"/>
        <v/>
      </c>
    </row>
    <row r="451" spans="2:35" ht="15" customHeight="1" x14ac:dyDescent="0.3">
      <c r="B451" t="s">
        <v>96</v>
      </c>
      <c r="C451" t="s">
        <v>262</v>
      </c>
      <c r="D451" t="s">
        <v>8</v>
      </c>
      <c r="E451" s="9" t="s">
        <v>486</v>
      </c>
      <c r="F451" t="s">
        <v>145</v>
      </c>
      <c r="G451" s="9"/>
      <c r="H451" s="3">
        <v>960</v>
      </c>
      <c r="I451" s="8">
        <f>IF(H451="","",INDEX(Systems!F$4:F$985,MATCH($F451,Systems!D$4:D$985,0),1))</f>
        <v>18</v>
      </c>
      <c r="J451" s="9">
        <f>IF(H451="","",INDEX(Systems!E$4:E$985,MATCH($F451,Systems!D$4:D$985,0),1))</f>
        <v>30</v>
      </c>
      <c r="K451" s="9" t="s">
        <v>108</v>
      </c>
      <c r="L451" s="9">
        <v>2000</v>
      </c>
      <c r="M451" s="9">
        <v>3</v>
      </c>
      <c r="N451" s="8">
        <f t="shared" si="505"/>
        <v>17280</v>
      </c>
      <c r="O451" s="9">
        <f t="shared" si="506"/>
        <v>2030</v>
      </c>
      <c r="P451" s="2" t="str">
        <f t="shared" ref="P451:AI451" si="515">IF($B451="","",IF($O451=P$3,$N451*(1+(O$2*0.03)),IF(P$3=$O451+$J451,$N451*(1+(O$2*0.03)),IF(P$3=$O451+2*$J451,$N451*(1+(O$2*0.03)),IF(P$3=$O451+3*$J451,$N451*(1+(O$2*0.03)),IF(P$3=$O451+4*$J451,$N451*(1+(O$2*0.03)),IF(P$3=$O451+5*$J451,$N451*(1+(O$2*0.03)),"")))))))</f>
        <v/>
      </c>
      <c r="Q451" s="2" t="str">
        <f t="shared" si="515"/>
        <v/>
      </c>
      <c r="R451" s="2" t="str">
        <f t="shared" si="515"/>
        <v/>
      </c>
      <c r="S451" s="2" t="str">
        <f t="shared" si="515"/>
        <v/>
      </c>
      <c r="T451" s="2" t="str">
        <f t="shared" si="515"/>
        <v/>
      </c>
      <c r="U451" s="2" t="str">
        <f t="shared" si="515"/>
        <v/>
      </c>
      <c r="V451" s="2" t="str">
        <f t="shared" si="515"/>
        <v/>
      </c>
      <c r="W451" s="2" t="str">
        <f t="shared" si="515"/>
        <v/>
      </c>
      <c r="X451" s="2" t="str">
        <f t="shared" si="515"/>
        <v/>
      </c>
      <c r="Y451" s="2" t="str">
        <f t="shared" si="515"/>
        <v/>
      </c>
      <c r="Z451" s="2" t="str">
        <f t="shared" si="515"/>
        <v/>
      </c>
      <c r="AA451" s="2">
        <f t="shared" si="515"/>
        <v>22982.400000000001</v>
      </c>
      <c r="AB451" s="2" t="str">
        <f t="shared" si="515"/>
        <v/>
      </c>
      <c r="AC451" s="2" t="str">
        <f t="shared" si="515"/>
        <v/>
      </c>
      <c r="AD451" s="2" t="str">
        <f t="shared" si="515"/>
        <v/>
      </c>
      <c r="AE451" s="2" t="str">
        <f t="shared" si="515"/>
        <v/>
      </c>
      <c r="AF451" s="2" t="str">
        <f t="shared" si="515"/>
        <v/>
      </c>
      <c r="AG451" s="2" t="str">
        <f t="shared" si="515"/>
        <v/>
      </c>
      <c r="AH451" s="2" t="str">
        <f t="shared" si="515"/>
        <v/>
      </c>
      <c r="AI451" s="2" t="str">
        <f t="shared" si="515"/>
        <v/>
      </c>
    </row>
    <row r="452" spans="2:35" ht="15" customHeight="1" x14ac:dyDescent="0.3">
      <c r="B452" t="s">
        <v>96</v>
      </c>
      <c r="C452" t="s">
        <v>262</v>
      </c>
      <c r="D452" t="s">
        <v>8</v>
      </c>
      <c r="E452" s="9" t="s">
        <v>487</v>
      </c>
      <c r="F452" t="s">
        <v>145</v>
      </c>
      <c r="G452" s="9"/>
      <c r="H452" s="3">
        <v>3498</v>
      </c>
      <c r="I452" s="8">
        <f>IF(H452="","",INDEX(Systems!F$4:F$985,MATCH($F452,Systems!D$4:D$985,0),1))</f>
        <v>18</v>
      </c>
      <c r="J452" s="9">
        <f>IF(H452="","",INDEX(Systems!E$4:E$985,MATCH($F452,Systems!D$4:D$985,0),1))</f>
        <v>30</v>
      </c>
      <c r="K452" s="9" t="s">
        <v>109</v>
      </c>
      <c r="L452" s="9">
        <v>1947</v>
      </c>
      <c r="M452" s="9">
        <v>3</v>
      </c>
      <c r="N452" s="8">
        <f t="shared" si="505"/>
        <v>62964</v>
      </c>
      <c r="O452" s="9">
        <f t="shared" si="506"/>
        <v>2019</v>
      </c>
      <c r="P452" s="2">
        <f t="shared" ref="P452:AI452" si="516">IF($B452="","",IF($O452=P$3,$N452*(1+(O$2*0.03)),IF(P$3=$O452+$J452,$N452*(1+(O$2*0.03)),IF(P$3=$O452+2*$J452,$N452*(1+(O$2*0.03)),IF(P$3=$O452+3*$J452,$N452*(1+(O$2*0.03)),IF(P$3=$O452+4*$J452,$N452*(1+(O$2*0.03)),IF(P$3=$O452+5*$J452,$N452*(1+(O$2*0.03)),"")))))))</f>
        <v>62964</v>
      </c>
      <c r="Q452" s="2" t="str">
        <f t="shared" si="516"/>
        <v/>
      </c>
      <c r="R452" s="2" t="str">
        <f t="shared" si="516"/>
        <v/>
      </c>
      <c r="S452" s="2" t="str">
        <f t="shared" si="516"/>
        <v/>
      </c>
      <c r="T452" s="2" t="str">
        <f t="shared" si="516"/>
        <v/>
      </c>
      <c r="U452" s="2" t="str">
        <f t="shared" si="516"/>
        <v/>
      </c>
      <c r="V452" s="2" t="str">
        <f t="shared" si="516"/>
        <v/>
      </c>
      <c r="W452" s="2" t="str">
        <f t="shared" si="516"/>
        <v/>
      </c>
      <c r="X452" s="2" t="str">
        <f t="shared" si="516"/>
        <v/>
      </c>
      <c r="Y452" s="2" t="str">
        <f t="shared" si="516"/>
        <v/>
      </c>
      <c r="Z452" s="2" t="str">
        <f t="shared" si="516"/>
        <v/>
      </c>
      <c r="AA452" s="2" t="str">
        <f t="shared" si="516"/>
        <v/>
      </c>
      <c r="AB452" s="2" t="str">
        <f t="shared" si="516"/>
        <v/>
      </c>
      <c r="AC452" s="2" t="str">
        <f t="shared" si="516"/>
        <v/>
      </c>
      <c r="AD452" s="2" t="str">
        <f t="shared" si="516"/>
        <v/>
      </c>
      <c r="AE452" s="2" t="str">
        <f t="shared" si="516"/>
        <v/>
      </c>
      <c r="AF452" s="2" t="str">
        <f t="shared" si="516"/>
        <v/>
      </c>
      <c r="AG452" s="2" t="str">
        <f t="shared" si="516"/>
        <v/>
      </c>
      <c r="AH452" s="2" t="str">
        <f t="shared" si="516"/>
        <v/>
      </c>
      <c r="AI452" s="2" t="str">
        <f t="shared" si="516"/>
        <v/>
      </c>
    </row>
    <row r="453" spans="2:35" ht="15" customHeight="1" x14ac:dyDescent="0.3">
      <c r="B453" t="s">
        <v>96</v>
      </c>
      <c r="C453" t="s">
        <v>262</v>
      </c>
      <c r="D453" t="s">
        <v>8</v>
      </c>
      <c r="E453" s="9" t="s">
        <v>485</v>
      </c>
      <c r="F453" t="s">
        <v>145</v>
      </c>
      <c r="G453" s="9"/>
      <c r="H453" s="3">
        <v>580</v>
      </c>
      <c r="I453" s="8">
        <f>IF(H453="","",INDEX(Systems!F$4:F$985,MATCH($F453,Systems!D$4:D$985,0),1))</f>
        <v>18</v>
      </c>
      <c r="J453" s="9">
        <f>IF(H453="","",INDEX(Systems!E$4:E$985,MATCH($F453,Systems!D$4:D$985,0),1))</f>
        <v>30</v>
      </c>
      <c r="K453" s="9" t="s">
        <v>108</v>
      </c>
      <c r="L453" s="9">
        <v>2000</v>
      </c>
      <c r="M453" s="9">
        <v>3</v>
      </c>
      <c r="N453" s="8">
        <f t="shared" si="505"/>
        <v>10440</v>
      </c>
      <c r="O453" s="9">
        <f t="shared" si="506"/>
        <v>2030</v>
      </c>
      <c r="P453" s="2" t="str">
        <f t="shared" ref="P453:AI453" si="517">IF($B453="","",IF($O453=P$3,$N453*(1+(O$2*0.03)),IF(P$3=$O453+$J453,$N453*(1+(O$2*0.03)),IF(P$3=$O453+2*$J453,$N453*(1+(O$2*0.03)),IF(P$3=$O453+3*$J453,$N453*(1+(O$2*0.03)),IF(P$3=$O453+4*$J453,$N453*(1+(O$2*0.03)),IF(P$3=$O453+5*$J453,$N453*(1+(O$2*0.03)),"")))))))</f>
        <v/>
      </c>
      <c r="Q453" s="2" t="str">
        <f t="shared" si="517"/>
        <v/>
      </c>
      <c r="R453" s="2" t="str">
        <f t="shared" si="517"/>
        <v/>
      </c>
      <c r="S453" s="2" t="str">
        <f t="shared" si="517"/>
        <v/>
      </c>
      <c r="T453" s="2" t="str">
        <f t="shared" si="517"/>
        <v/>
      </c>
      <c r="U453" s="2" t="str">
        <f t="shared" si="517"/>
        <v/>
      </c>
      <c r="V453" s="2" t="str">
        <f t="shared" si="517"/>
        <v/>
      </c>
      <c r="W453" s="2" t="str">
        <f t="shared" si="517"/>
        <v/>
      </c>
      <c r="X453" s="2" t="str">
        <f t="shared" si="517"/>
        <v/>
      </c>
      <c r="Y453" s="2" t="str">
        <f t="shared" si="517"/>
        <v/>
      </c>
      <c r="Z453" s="2" t="str">
        <f t="shared" si="517"/>
        <v/>
      </c>
      <c r="AA453" s="2">
        <f t="shared" si="517"/>
        <v>13885.2</v>
      </c>
      <c r="AB453" s="2" t="str">
        <f t="shared" si="517"/>
        <v/>
      </c>
      <c r="AC453" s="2" t="str">
        <f t="shared" si="517"/>
        <v/>
      </c>
      <c r="AD453" s="2" t="str">
        <f t="shared" si="517"/>
        <v/>
      </c>
      <c r="AE453" s="2" t="str">
        <f t="shared" si="517"/>
        <v/>
      </c>
      <c r="AF453" s="2" t="str">
        <f t="shared" si="517"/>
        <v/>
      </c>
      <c r="AG453" s="2" t="str">
        <f t="shared" si="517"/>
        <v/>
      </c>
      <c r="AH453" s="2" t="str">
        <f t="shared" si="517"/>
        <v/>
      </c>
      <c r="AI453" s="2" t="str">
        <f t="shared" si="517"/>
        <v/>
      </c>
    </row>
    <row r="454" spans="2:35" ht="15" customHeight="1" x14ac:dyDescent="0.3">
      <c r="B454" t="s">
        <v>96</v>
      </c>
      <c r="C454" t="s">
        <v>262</v>
      </c>
      <c r="D454" t="s">
        <v>8</v>
      </c>
      <c r="E454" s="9" t="s">
        <v>483</v>
      </c>
      <c r="F454" t="s">
        <v>145</v>
      </c>
      <c r="G454" s="9"/>
      <c r="H454" s="3">
        <v>480</v>
      </c>
      <c r="I454" s="8">
        <f>IF(H454="","",INDEX(Systems!F$4:F$985,MATCH($F454,Systems!D$4:D$985,0),1))</f>
        <v>18</v>
      </c>
      <c r="J454" s="9">
        <f>IF(H454="","",INDEX(Systems!E$4:E$985,MATCH($F454,Systems!D$4:D$985,0),1))</f>
        <v>30</v>
      </c>
      <c r="K454" s="9" t="s">
        <v>108</v>
      </c>
      <c r="L454" s="9">
        <v>2000</v>
      </c>
      <c r="M454" s="9">
        <v>3</v>
      </c>
      <c r="N454" s="8">
        <f t="shared" si="505"/>
        <v>8640</v>
      </c>
      <c r="O454" s="9">
        <f t="shared" si="506"/>
        <v>2030</v>
      </c>
      <c r="P454" s="2" t="str">
        <f t="shared" ref="P454:AI454" si="518">IF($B454="","",IF($O454=P$3,$N454*(1+(O$2*0.03)),IF(P$3=$O454+$J454,$N454*(1+(O$2*0.03)),IF(P$3=$O454+2*$J454,$N454*(1+(O$2*0.03)),IF(P$3=$O454+3*$J454,$N454*(1+(O$2*0.03)),IF(P$3=$O454+4*$J454,$N454*(1+(O$2*0.03)),IF(P$3=$O454+5*$J454,$N454*(1+(O$2*0.03)),"")))))))</f>
        <v/>
      </c>
      <c r="Q454" s="2" t="str">
        <f t="shared" si="518"/>
        <v/>
      </c>
      <c r="R454" s="2" t="str">
        <f t="shared" si="518"/>
        <v/>
      </c>
      <c r="S454" s="2" t="str">
        <f t="shared" si="518"/>
        <v/>
      </c>
      <c r="T454" s="2" t="str">
        <f t="shared" si="518"/>
        <v/>
      </c>
      <c r="U454" s="2" t="str">
        <f t="shared" si="518"/>
        <v/>
      </c>
      <c r="V454" s="2" t="str">
        <f t="shared" si="518"/>
        <v/>
      </c>
      <c r="W454" s="2" t="str">
        <f t="shared" si="518"/>
        <v/>
      </c>
      <c r="X454" s="2" t="str">
        <f t="shared" si="518"/>
        <v/>
      </c>
      <c r="Y454" s="2" t="str">
        <f t="shared" si="518"/>
        <v/>
      </c>
      <c r="Z454" s="2" t="str">
        <f t="shared" si="518"/>
        <v/>
      </c>
      <c r="AA454" s="2">
        <f t="shared" si="518"/>
        <v>11491.2</v>
      </c>
      <c r="AB454" s="2" t="str">
        <f t="shared" si="518"/>
        <v/>
      </c>
      <c r="AC454" s="2" t="str">
        <f t="shared" si="518"/>
        <v/>
      </c>
      <c r="AD454" s="2" t="str">
        <f t="shared" si="518"/>
        <v/>
      </c>
      <c r="AE454" s="2" t="str">
        <f t="shared" si="518"/>
        <v/>
      </c>
      <c r="AF454" s="2" t="str">
        <f t="shared" si="518"/>
        <v/>
      </c>
      <c r="AG454" s="2" t="str">
        <f t="shared" si="518"/>
        <v/>
      </c>
      <c r="AH454" s="2" t="str">
        <f t="shared" si="518"/>
        <v/>
      </c>
      <c r="AI454" s="2" t="str">
        <f t="shared" si="518"/>
        <v/>
      </c>
    </row>
    <row r="455" spans="2:35" ht="15" customHeight="1" x14ac:dyDescent="0.3">
      <c r="B455" t="s">
        <v>96</v>
      </c>
      <c r="C455" t="s">
        <v>262</v>
      </c>
      <c r="D455" t="s">
        <v>9</v>
      </c>
      <c r="E455" s="9" t="s">
        <v>486</v>
      </c>
      <c r="F455" t="s">
        <v>150</v>
      </c>
      <c r="G455" s="9"/>
      <c r="H455" s="3">
        <v>960</v>
      </c>
      <c r="I455" s="8">
        <f>IF(H455="","",INDEX(Systems!F$4:F$985,MATCH($F455,Systems!D$4:D$985,0),1))</f>
        <v>4</v>
      </c>
      <c r="J455" s="9">
        <f>IF(H455="","",INDEX(Systems!E$4:E$985,MATCH($F455,Systems!D$4:D$985,0),1))</f>
        <v>20</v>
      </c>
      <c r="K455" s="9" t="s">
        <v>108</v>
      </c>
      <c r="L455" s="9">
        <v>2000</v>
      </c>
      <c r="M455" s="9">
        <v>3</v>
      </c>
      <c r="N455" s="8">
        <f t="shared" si="505"/>
        <v>3840</v>
      </c>
      <c r="O455" s="9">
        <f t="shared" si="506"/>
        <v>2020</v>
      </c>
      <c r="P455" s="2" t="str">
        <f t="shared" ref="P455:AI455" si="519">IF($B455="","",IF($O455=P$3,$N455*(1+(O$2*0.03)),IF(P$3=$O455+$J455,$N455*(1+(O$2*0.03)),IF(P$3=$O455+2*$J455,$N455*(1+(O$2*0.03)),IF(P$3=$O455+3*$J455,$N455*(1+(O$2*0.03)),IF(P$3=$O455+4*$J455,$N455*(1+(O$2*0.03)),IF(P$3=$O455+5*$J455,$N455*(1+(O$2*0.03)),"")))))))</f>
        <v/>
      </c>
      <c r="Q455" s="2">
        <f t="shared" si="519"/>
        <v>3955.2000000000003</v>
      </c>
      <c r="R455" s="2" t="str">
        <f t="shared" si="519"/>
        <v/>
      </c>
      <c r="S455" s="2" t="str">
        <f t="shared" si="519"/>
        <v/>
      </c>
      <c r="T455" s="2" t="str">
        <f t="shared" si="519"/>
        <v/>
      </c>
      <c r="U455" s="2" t="str">
        <f t="shared" si="519"/>
        <v/>
      </c>
      <c r="V455" s="2" t="str">
        <f t="shared" si="519"/>
        <v/>
      </c>
      <c r="W455" s="2" t="str">
        <f t="shared" si="519"/>
        <v/>
      </c>
      <c r="X455" s="2" t="str">
        <f t="shared" si="519"/>
        <v/>
      </c>
      <c r="Y455" s="2" t="str">
        <f t="shared" si="519"/>
        <v/>
      </c>
      <c r="Z455" s="2" t="str">
        <f t="shared" si="519"/>
        <v/>
      </c>
      <c r="AA455" s="2" t="str">
        <f t="shared" si="519"/>
        <v/>
      </c>
      <c r="AB455" s="2" t="str">
        <f t="shared" si="519"/>
        <v/>
      </c>
      <c r="AC455" s="2" t="str">
        <f t="shared" si="519"/>
        <v/>
      </c>
      <c r="AD455" s="2" t="str">
        <f t="shared" si="519"/>
        <v/>
      </c>
      <c r="AE455" s="2" t="str">
        <f t="shared" si="519"/>
        <v/>
      </c>
      <c r="AF455" s="2" t="str">
        <f t="shared" si="519"/>
        <v/>
      </c>
      <c r="AG455" s="2" t="str">
        <f t="shared" si="519"/>
        <v/>
      </c>
      <c r="AH455" s="2" t="str">
        <f t="shared" si="519"/>
        <v/>
      </c>
      <c r="AI455" s="2" t="str">
        <f t="shared" si="519"/>
        <v/>
      </c>
    </row>
    <row r="456" spans="2:35" ht="15" customHeight="1" x14ac:dyDescent="0.3">
      <c r="B456" t="s">
        <v>96</v>
      </c>
      <c r="C456" t="s">
        <v>262</v>
      </c>
      <c r="D456" t="s">
        <v>9</v>
      </c>
      <c r="E456" s="9" t="s">
        <v>487</v>
      </c>
      <c r="F456" t="s">
        <v>150</v>
      </c>
      <c r="G456" s="9"/>
      <c r="H456" s="3">
        <v>3498</v>
      </c>
      <c r="I456" s="8">
        <f>IF(H456="","",INDEX(Systems!F$4:F$985,MATCH($F456,Systems!D$4:D$985,0),1))</f>
        <v>4</v>
      </c>
      <c r="J456" s="9">
        <f>IF(H456="","",INDEX(Systems!E$4:E$985,MATCH($F456,Systems!D$4:D$985,0),1))</f>
        <v>20</v>
      </c>
      <c r="K456" s="9" t="s">
        <v>109</v>
      </c>
      <c r="L456" s="9">
        <v>2000</v>
      </c>
      <c r="M456" s="9">
        <v>3</v>
      </c>
      <c r="N456" s="8">
        <f t="shared" si="505"/>
        <v>13992</v>
      </c>
      <c r="O456" s="9">
        <f t="shared" si="506"/>
        <v>2020</v>
      </c>
      <c r="P456" s="2" t="str">
        <f t="shared" ref="P456:AI456" si="520">IF($B456="","",IF($O456=P$3,$N456*(1+(O$2*0.03)),IF(P$3=$O456+$J456,$N456*(1+(O$2*0.03)),IF(P$3=$O456+2*$J456,$N456*(1+(O$2*0.03)),IF(P$3=$O456+3*$J456,$N456*(1+(O$2*0.03)),IF(P$3=$O456+4*$J456,$N456*(1+(O$2*0.03)),IF(P$3=$O456+5*$J456,$N456*(1+(O$2*0.03)),"")))))))</f>
        <v/>
      </c>
      <c r="Q456" s="2">
        <f t="shared" si="520"/>
        <v>14411.76</v>
      </c>
      <c r="R456" s="2" t="str">
        <f t="shared" si="520"/>
        <v/>
      </c>
      <c r="S456" s="2" t="str">
        <f t="shared" si="520"/>
        <v/>
      </c>
      <c r="T456" s="2" t="str">
        <f t="shared" si="520"/>
        <v/>
      </c>
      <c r="U456" s="2" t="str">
        <f t="shared" si="520"/>
        <v/>
      </c>
      <c r="V456" s="2" t="str">
        <f t="shared" si="520"/>
        <v/>
      </c>
      <c r="W456" s="2" t="str">
        <f t="shared" si="520"/>
        <v/>
      </c>
      <c r="X456" s="2" t="str">
        <f t="shared" si="520"/>
        <v/>
      </c>
      <c r="Y456" s="2" t="str">
        <f t="shared" si="520"/>
        <v/>
      </c>
      <c r="Z456" s="2" t="str">
        <f t="shared" si="520"/>
        <v/>
      </c>
      <c r="AA456" s="2" t="str">
        <f t="shared" si="520"/>
        <v/>
      </c>
      <c r="AB456" s="2" t="str">
        <f t="shared" si="520"/>
        <v/>
      </c>
      <c r="AC456" s="2" t="str">
        <f t="shared" si="520"/>
        <v/>
      </c>
      <c r="AD456" s="2" t="str">
        <f t="shared" si="520"/>
        <v/>
      </c>
      <c r="AE456" s="2" t="str">
        <f t="shared" si="520"/>
        <v/>
      </c>
      <c r="AF456" s="2" t="str">
        <f t="shared" si="520"/>
        <v/>
      </c>
      <c r="AG456" s="2" t="str">
        <f t="shared" si="520"/>
        <v/>
      </c>
      <c r="AH456" s="2" t="str">
        <f t="shared" si="520"/>
        <v/>
      </c>
      <c r="AI456" s="2" t="str">
        <f t="shared" si="520"/>
        <v/>
      </c>
    </row>
    <row r="457" spans="2:35" ht="15" customHeight="1" x14ac:dyDescent="0.3">
      <c r="B457" t="s">
        <v>96</v>
      </c>
      <c r="C457" t="s">
        <v>262</v>
      </c>
      <c r="D457" t="s">
        <v>9</v>
      </c>
      <c r="E457" s="9" t="s">
        <v>485</v>
      </c>
      <c r="F457" t="s">
        <v>150</v>
      </c>
      <c r="G457" s="9"/>
      <c r="H457" s="3">
        <v>580</v>
      </c>
      <c r="I457" s="8">
        <f>IF(H457="","",INDEX(Systems!F$4:F$985,MATCH($F457,Systems!D$4:D$985,0),1))</f>
        <v>4</v>
      </c>
      <c r="J457" s="9">
        <f>IF(H457="","",INDEX(Systems!E$4:E$985,MATCH($F457,Systems!D$4:D$985,0),1))</f>
        <v>20</v>
      </c>
      <c r="K457" s="9" t="s">
        <v>108</v>
      </c>
      <c r="L457" s="9">
        <v>2000</v>
      </c>
      <c r="M457" s="9">
        <v>3</v>
      </c>
      <c r="N457" s="8">
        <f t="shared" si="505"/>
        <v>2320</v>
      </c>
      <c r="O457" s="9">
        <f t="shared" si="506"/>
        <v>2020</v>
      </c>
      <c r="P457" s="2" t="str">
        <f t="shared" ref="P457:AI457" si="521">IF($B457="","",IF($O457=P$3,$N457*(1+(O$2*0.03)),IF(P$3=$O457+$J457,$N457*(1+(O$2*0.03)),IF(P$3=$O457+2*$J457,$N457*(1+(O$2*0.03)),IF(P$3=$O457+3*$J457,$N457*(1+(O$2*0.03)),IF(P$3=$O457+4*$J457,$N457*(1+(O$2*0.03)),IF(P$3=$O457+5*$J457,$N457*(1+(O$2*0.03)),"")))))))</f>
        <v/>
      </c>
      <c r="Q457" s="2">
        <f t="shared" si="521"/>
        <v>2389.6</v>
      </c>
      <c r="R457" s="2" t="str">
        <f t="shared" si="521"/>
        <v/>
      </c>
      <c r="S457" s="2" t="str">
        <f t="shared" si="521"/>
        <v/>
      </c>
      <c r="T457" s="2" t="str">
        <f t="shared" si="521"/>
        <v/>
      </c>
      <c r="U457" s="2" t="str">
        <f t="shared" si="521"/>
        <v/>
      </c>
      <c r="V457" s="2" t="str">
        <f t="shared" si="521"/>
        <v/>
      </c>
      <c r="W457" s="2" t="str">
        <f t="shared" si="521"/>
        <v/>
      </c>
      <c r="X457" s="2" t="str">
        <f t="shared" si="521"/>
        <v/>
      </c>
      <c r="Y457" s="2" t="str">
        <f t="shared" si="521"/>
        <v/>
      </c>
      <c r="Z457" s="2" t="str">
        <f t="shared" si="521"/>
        <v/>
      </c>
      <c r="AA457" s="2" t="str">
        <f t="shared" si="521"/>
        <v/>
      </c>
      <c r="AB457" s="2" t="str">
        <f t="shared" si="521"/>
        <v/>
      </c>
      <c r="AC457" s="2" t="str">
        <f t="shared" si="521"/>
        <v/>
      </c>
      <c r="AD457" s="2" t="str">
        <f t="shared" si="521"/>
        <v/>
      </c>
      <c r="AE457" s="2" t="str">
        <f t="shared" si="521"/>
        <v/>
      </c>
      <c r="AF457" s="2" t="str">
        <f t="shared" si="521"/>
        <v/>
      </c>
      <c r="AG457" s="2" t="str">
        <f t="shared" si="521"/>
        <v/>
      </c>
      <c r="AH457" s="2" t="str">
        <f t="shared" si="521"/>
        <v/>
      </c>
      <c r="AI457" s="2" t="str">
        <f t="shared" si="521"/>
        <v/>
      </c>
    </row>
    <row r="458" spans="2:35" ht="15" customHeight="1" x14ac:dyDescent="0.3">
      <c r="B458" t="s">
        <v>96</v>
      </c>
      <c r="C458" t="s">
        <v>262</v>
      </c>
      <c r="D458" t="s">
        <v>9</v>
      </c>
      <c r="E458" s="9" t="s">
        <v>483</v>
      </c>
      <c r="F458" t="s">
        <v>150</v>
      </c>
      <c r="G458" s="9"/>
      <c r="H458" s="3">
        <v>480</v>
      </c>
      <c r="I458" s="8">
        <f>IF(H458="","",INDEX(Systems!F$4:F$985,MATCH($F458,Systems!D$4:D$985,0),1))</f>
        <v>4</v>
      </c>
      <c r="J458" s="9">
        <f>IF(H458="","",INDEX(Systems!E$4:E$985,MATCH($F458,Systems!D$4:D$985,0),1))</f>
        <v>20</v>
      </c>
      <c r="K458" s="9" t="s">
        <v>108</v>
      </c>
      <c r="L458" s="9">
        <v>2000</v>
      </c>
      <c r="M458" s="9">
        <v>3</v>
      </c>
      <c r="N458" s="8">
        <f t="shared" si="505"/>
        <v>1920</v>
      </c>
      <c r="O458" s="9">
        <f t="shared" si="506"/>
        <v>2020</v>
      </c>
      <c r="P458" s="2" t="str">
        <f t="shared" ref="P458:AI458" si="522">IF($B458="","",IF($O458=P$3,$N458*(1+(O$2*0.03)),IF(P$3=$O458+$J458,$N458*(1+(O$2*0.03)),IF(P$3=$O458+2*$J458,$N458*(1+(O$2*0.03)),IF(P$3=$O458+3*$J458,$N458*(1+(O$2*0.03)),IF(P$3=$O458+4*$J458,$N458*(1+(O$2*0.03)),IF(P$3=$O458+5*$J458,$N458*(1+(O$2*0.03)),"")))))))</f>
        <v/>
      </c>
      <c r="Q458" s="2">
        <f t="shared" si="522"/>
        <v>1977.6000000000001</v>
      </c>
      <c r="R458" s="2" t="str">
        <f t="shared" si="522"/>
        <v/>
      </c>
      <c r="S458" s="2" t="str">
        <f t="shared" si="522"/>
        <v/>
      </c>
      <c r="T458" s="2" t="str">
        <f t="shared" si="522"/>
        <v/>
      </c>
      <c r="U458" s="2" t="str">
        <f t="shared" si="522"/>
        <v/>
      </c>
      <c r="V458" s="2" t="str">
        <f t="shared" si="522"/>
        <v/>
      </c>
      <c r="W458" s="2" t="str">
        <f t="shared" si="522"/>
        <v/>
      </c>
      <c r="X458" s="2" t="str">
        <f t="shared" si="522"/>
        <v/>
      </c>
      <c r="Y458" s="2" t="str">
        <f t="shared" si="522"/>
        <v/>
      </c>
      <c r="Z458" s="2" t="str">
        <f t="shared" si="522"/>
        <v/>
      </c>
      <c r="AA458" s="2" t="str">
        <f t="shared" si="522"/>
        <v/>
      </c>
      <c r="AB458" s="2" t="str">
        <f t="shared" si="522"/>
        <v/>
      </c>
      <c r="AC458" s="2" t="str">
        <f t="shared" si="522"/>
        <v/>
      </c>
      <c r="AD458" s="2" t="str">
        <f t="shared" si="522"/>
        <v/>
      </c>
      <c r="AE458" s="2" t="str">
        <f t="shared" si="522"/>
        <v/>
      </c>
      <c r="AF458" s="2" t="str">
        <f t="shared" si="522"/>
        <v/>
      </c>
      <c r="AG458" s="2" t="str">
        <f t="shared" si="522"/>
        <v/>
      </c>
      <c r="AH458" s="2" t="str">
        <f t="shared" si="522"/>
        <v/>
      </c>
      <c r="AI458" s="2" t="str">
        <f t="shared" si="522"/>
        <v/>
      </c>
    </row>
    <row r="459" spans="2:35" ht="15" customHeight="1" x14ac:dyDescent="0.3">
      <c r="B459" t="s">
        <v>96</v>
      </c>
      <c r="C459" t="s">
        <v>262</v>
      </c>
      <c r="D459" t="s">
        <v>9</v>
      </c>
      <c r="E459" s="9" t="s">
        <v>486</v>
      </c>
      <c r="F459" t="s">
        <v>230</v>
      </c>
      <c r="G459" s="9"/>
      <c r="H459" s="3">
        <v>1</v>
      </c>
      <c r="I459" s="8">
        <f>IF(H459="","",INDEX(Systems!F$4:F$985,MATCH($F459,Systems!D$4:D$985,0),1))</f>
        <v>10500</v>
      </c>
      <c r="J459" s="9">
        <f>IF(H459="","",INDEX(Systems!E$4:E$985,MATCH($F459,Systems!D$4:D$985,0),1))</f>
        <v>30</v>
      </c>
      <c r="K459" s="9" t="s">
        <v>108</v>
      </c>
      <c r="L459" s="9">
        <v>2000</v>
      </c>
      <c r="M459" s="9">
        <v>3</v>
      </c>
      <c r="N459" s="8">
        <f t="shared" si="505"/>
        <v>10500</v>
      </c>
      <c r="O459" s="9">
        <f t="shared" si="506"/>
        <v>2030</v>
      </c>
      <c r="P459" s="2" t="str">
        <f t="shared" ref="P459:AI459" si="523">IF($B459="","",IF($O459=P$3,$N459*(1+(O$2*0.03)),IF(P$3=$O459+$J459,$N459*(1+(O$2*0.03)),IF(P$3=$O459+2*$J459,$N459*(1+(O$2*0.03)),IF(P$3=$O459+3*$J459,$N459*(1+(O$2*0.03)),IF(P$3=$O459+4*$J459,$N459*(1+(O$2*0.03)),IF(P$3=$O459+5*$J459,$N459*(1+(O$2*0.03)),"")))))))</f>
        <v/>
      </c>
      <c r="Q459" s="2" t="str">
        <f t="shared" si="523"/>
        <v/>
      </c>
      <c r="R459" s="2" t="str">
        <f t="shared" si="523"/>
        <v/>
      </c>
      <c r="S459" s="2" t="str">
        <f t="shared" si="523"/>
        <v/>
      </c>
      <c r="T459" s="2" t="str">
        <f t="shared" si="523"/>
        <v/>
      </c>
      <c r="U459" s="2" t="str">
        <f t="shared" si="523"/>
        <v/>
      </c>
      <c r="V459" s="2" t="str">
        <f t="shared" si="523"/>
        <v/>
      </c>
      <c r="W459" s="2" t="str">
        <f t="shared" si="523"/>
        <v/>
      </c>
      <c r="X459" s="2" t="str">
        <f t="shared" si="523"/>
        <v/>
      </c>
      <c r="Y459" s="2" t="str">
        <f t="shared" si="523"/>
        <v/>
      </c>
      <c r="Z459" s="2" t="str">
        <f t="shared" si="523"/>
        <v/>
      </c>
      <c r="AA459" s="2">
        <f t="shared" si="523"/>
        <v>13965</v>
      </c>
      <c r="AB459" s="2" t="str">
        <f t="shared" si="523"/>
        <v/>
      </c>
      <c r="AC459" s="2" t="str">
        <f t="shared" si="523"/>
        <v/>
      </c>
      <c r="AD459" s="2" t="str">
        <f t="shared" si="523"/>
        <v/>
      </c>
      <c r="AE459" s="2" t="str">
        <f t="shared" si="523"/>
        <v/>
      </c>
      <c r="AF459" s="2" t="str">
        <f t="shared" si="523"/>
        <v/>
      </c>
      <c r="AG459" s="2" t="str">
        <f t="shared" si="523"/>
        <v/>
      </c>
      <c r="AH459" s="2" t="str">
        <f t="shared" si="523"/>
        <v/>
      </c>
      <c r="AI459" s="2" t="str">
        <f t="shared" si="523"/>
        <v/>
      </c>
    </row>
    <row r="460" spans="2:35" ht="15" customHeight="1" x14ac:dyDescent="0.3">
      <c r="B460" t="s">
        <v>96</v>
      </c>
      <c r="C460" t="s">
        <v>262</v>
      </c>
      <c r="D460" t="s">
        <v>9</v>
      </c>
      <c r="E460" s="9" t="s">
        <v>487</v>
      </c>
      <c r="F460" t="s">
        <v>230</v>
      </c>
      <c r="G460" s="9"/>
      <c r="H460" s="3">
        <v>1</v>
      </c>
      <c r="I460" s="8">
        <f>IF(H460="","",INDEX(Systems!F$4:F$985,MATCH($F460,Systems!D$4:D$985,0),1))</f>
        <v>10500</v>
      </c>
      <c r="J460" s="9">
        <f>IF(H460="","",INDEX(Systems!E$4:E$985,MATCH($F460,Systems!D$4:D$985,0),1))</f>
        <v>30</v>
      </c>
      <c r="K460" s="9" t="s">
        <v>109</v>
      </c>
      <c r="L460" s="9">
        <v>1995</v>
      </c>
      <c r="M460" s="9">
        <v>3</v>
      </c>
      <c r="N460" s="8">
        <f t="shared" si="505"/>
        <v>10500</v>
      </c>
      <c r="O460" s="9">
        <f t="shared" si="506"/>
        <v>2025</v>
      </c>
      <c r="P460" s="2" t="str">
        <f t="shared" ref="P460:AI460" si="524">IF($B460="","",IF($O460=P$3,$N460*(1+(O$2*0.03)),IF(P$3=$O460+$J460,$N460*(1+(O$2*0.03)),IF(P$3=$O460+2*$J460,$N460*(1+(O$2*0.03)),IF(P$3=$O460+3*$J460,$N460*(1+(O$2*0.03)),IF(P$3=$O460+4*$J460,$N460*(1+(O$2*0.03)),IF(P$3=$O460+5*$J460,$N460*(1+(O$2*0.03)),"")))))))</f>
        <v/>
      </c>
      <c r="Q460" s="2" t="str">
        <f t="shared" si="524"/>
        <v/>
      </c>
      <c r="R460" s="2" t="str">
        <f t="shared" si="524"/>
        <v/>
      </c>
      <c r="S460" s="2" t="str">
        <f t="shared" si="524"/>
        <v/>
      </c>
      <c r="T460" s="2" t="str">
        <f t="shared" si="524"/>
        <v/>
      </c>
      <c r="U460" s="2" t="str">
        <f t="shared" si="524"/>
        <v/>
      </c>
      <c r="V460" s="2">
        <f t="shared" si="524"/>
        <v>12390</v>
      </c>
      <c r="W460" s="2" t="str">
        <f t="shared" si="524"/>
        <v/>
      </c>
      <c r="X460" s="2" t="str">
        <f t="shared" si="524"/>
        <v/>
      </c>
      <c r="Y460" s="2" t="str">
        <f t="shared" si="524"/>
        <v/>
      </c>
      <c r="Z460" s="2" t="str">
        <f t="shared" si="524"/>
        <v/>
      </c>
      <c r="AA460" s="2" t="str">
        <f t="shared" si="524"/>
        <v/>
      </c>
      <c r="AB460" s="2" t="str">
        <f t="shared" si="524"/>
        <v/>
      </c>
      <c r="AC460" s="2" t="str">
        <f t="shared" si="524"/>
        <v/>
      </c>
      <c r="AD460" s="2" t="str">
        <f t="shared" si="524"/>
        <v/>
      </c>
      <c r="AE460" s="2" t="str">
        <f t="shared" si="524"/>
        <v/>
      </c>
      <c r="AF460" s="2" t="str">
        <f t="shared" si="524"/>
        <v/>
      </c>
      <c r="AG460" s="2" t="str">
        <f t="shared" si="524"/>
        <v/>
      </c>
      <c r="AH460" s="2" t="str">
        <f t="shared" si="524"/>
        <v/>
      </c>
      <c r="AI460" s="2" t="str">
        <f t="shared" si="524"/>
        <v/>
      </c>
    </row>
    <row r="461" spans="2:35" ht="15" customHeight="1" x14ac:dyDescent="0.3">
      <c r="B461" t="s">
        <v>96</v>
      </c>
      <c r="C461" t="s">
        <v>262</v>
      </c>
      <c r="D461" t="s">
        <v>9</v>
      </c>
      <c r="E461" s="9" t="s">
        <v>485</v>
      </c>
      <c r="F461" t="s">
        <v>230</v>
      </c>
      <c r="G461" s="9"/>
      <c r="H461" s="3">
        <v>1</v>
      </c>
      <c r="I461" s="8">
        <f>IF(H461="","",INDEX(Systems!F$4:F$985,MATCH($F461,Systems!D$4:D$985,0),1))</f>
        <v>10500</v>
      </c>
      <c r="J461" s="9">
        <f>IF(H461="","",INDEX(Systems!E$4:E$985,MATCH($F461,Systems!D$4:D$985,0),1))</f>
        <v>30</v>
      </c>
      <c r="K461" s="9" t="s">
        <v>108</v>
      </c>
      <c r="L461" s="9">
        <v>2000</v>
      </c>
      <c r="M461" s="9">
        <v>3</v>
      </c>
      <c r="N461" s="8">
        <f t="shared" si="505"/>
        <v>10500</v>
      </c>
      <c r="O461" s="9">
        <f t="shared" si="506"/>
        <v>2030</v>
      </c>
      <c r="P461" s="2" t="str">
        <f t="shared" ref="P461:AI461" si="525">IF($B461="","",IF($O461=P$3,$N461*(1+(O$2*0.03)),IF(P$3=$O461+$J461,$N461*(1+(O$2*0.03)),IF(P$3=$O461+2*$J461,$N461*(1+(O$2*0.03)),IF(P$3=$O461+3*$J461,$N461*(1+(O$2*0.03)),IF(P$3=$O461+4*$J461,$N461*(1+(O$2*0.03)),IF(P$3=$O461+5*$J461,$N461*(1+(O$2*0.03)),"")))))))</f>
        <v/>
      </c>
      <c r="Q461" s="2" t="str">
        <f t="shared" si="525"/>
        <v/>
      </c>
      <c r="R461" s="2" t="str">
        <f t="shared" si="525"/>
        <v/>
      </c>
      <c r="S461" s="2" t="str">
        <f t="shared" si="525"/>
        <v/>
      </c>
      <c r="T461" s="2" t="str">
        <f t="shared" si="525"/>
        <v/>
      </c>
      <c r="U461" s="2" t="str">
        <f t="shared" si="525"/>
        <v/>
      </c>
      <c r="V461" s="2" t="str">
        <f t="shared" si="525"/>
        <v/>
      </c>
      <c r="W461" s="2" t="str">
        <f t="shared" si="525"/>
        <v/>
      </c>
      <c r="X461" s="2" t="str">
        <f t="shared" si="525"/>
        <v/>
      </c>
      <c r="Y461" s="2" t="str">
        <f t="shared" si="525"/>
        <v/>
      </c>
      <c r="Z461" s="2" t="str">
        <f t="shared" si="525"/>
        <v/>
      </c>
      <c r="AA461" s="2">
        <f t="shared" si="525"/>
        <v>13965</v>
      </c>
      <c r="AB461" s="2" t="str">
        <f t="shared" si="525"/>
        <v/>
      </c>
      <c r="AC461" s="2" t="str">
        <f t="shared" si="525"/>
        <v/>
      </c>
      <c r="AD461" s="2" t="str">
        <f t="shared" si="525"/>
        <v/>
      </c>
      <c r="AE461" s="2" t="str">
        <f t="shared" si="525"/>
        <v/>
      </c>
      <c r="AF461" s="2" t="str">
        <f t="shared" si="525"/>
        <v/>
      </c>
      <c r="AG461" s="2" t="str">
        <f t="shared" si="525"/>
        <v/>
      </c>
      <c r="AH461" s="2" t="str">
        <f t="shared" si="525"/>
        <v/>
      </c>
      <c r="AI461" s="2" t="str">
        <f t="shared" si="525"/>
        <v/>
      </c>
    </row>
    <row r="462" spans="2:35" ht="15" customHeight="1" x14ac:dyDescent="0.3">
      <c r="B462" t="s">
        <v>96</v>
      </c>
      <c r="C462" t="s">
        <v>262</v>
      </c>
      <c r="D462" t="s">
        <v>9</v>
      </c>
      <c r="E462" s="9" t="s">
        <v>483</v>
      </c>
      <c r="F462" t="s">
        <v>229</v>
      </c>
      <c r="G462" s="9"/>
      <c r="H462" s="3">
        <v>1</v>
      </c>
      <c r="I462" s="8">
        <f>IF(H462="","",INDEX(Systems!F$4:F$985,MATCH($F462,Systems!D$4:D$985,0),1))</f>
        <v>8500</v>
      </c>
      <c r="J462" s="9">
        <f>IF(H462="","",INDEX(Systems!E$4:E$985,MATCH($F462,Systems!D$4:D$985,0),1))</f>
        <v>30</v>
      </c>
      <c r="K462" s="9" t="s">
        <v>108</v>
      </c>
      <c r="L462" s="9">
        <v>2000</v>
      </c>
      <c r="M462" s="9">
        <v>3</v>
      </c>
      <c r="N462" s="8">
        <f t="shared" si="505"/>
        <v>8500</v>
      </c>
      <c r="O462" s="9">
        <f t="shared" si="506"/>
        <v>2030</v>
      </c>
      <c r="P462" s="2" t="str">
        <f t="shared" ref="P462:AI462" si="526">IF($B462="","",IF($O462=P$3,$N462*(1+(O$2*0.03)),IF(P$3=$O462+$J462,$N462*(1+(O$2*0.03)),IF(P$3=$O462+2*$J462,$N462*(1+(O$2*0.03)),IF(P$3=$O462+3*$J462,$N462*(1+(O$2*0.03)),IF(P$3=$O462+4*$J462,$N462*(1+(O$2*0.03)),IF(P$3=$O462+5*$J462,$N462*(1+(O$2*0.03)),"")))))))</f>
        <v/>
      </c>
      <c r="Q462" s="2" t="str">
        <f t="shared" si="526"/>
        <v/>
      </c>
      <c r="R462" s="2" t="str">
        <f t="shared" si="526"/>
        <v/>
      </c>
      <c r="S462" s="2" t="str">
        <f t="shared" si="526"/>
        <v/>
      </c>
      <c r="T462" s="2" t="str">
        <f t="shared" si="526"/>
        <v/>
      </c>
      <c r="U462" s="2" t="str">
        <f t="shared" si="526"/>
        <v/>
      </c>
      <c r="V462" s="2" t="str">
        <f t="shared" si="526"/>
        <v/>
      </c>
      <c r="W462" s="2" t="str">
        <f t="shared" si="526"/>
        <v/>
      </c>
      <c r="X462" s="2" t="str">
        <f t="shared" si="526"/>
        <v/>
      </c>
      <c r="Y462" s="2" t="str">
        <f t="shared" si="526"/>
        <v/>
      </c>
      <c r="Z462" s="2" t="str">
        <f t="shared" si="526"/>
        <v/>
      </c>
      <c r="AA462" s="2">
        <f t="shared" si="526"/>
        <v>11305</v>
      </c>
      <c r="AB462" s="2" t="str">
        <f t="shared" si="526"/>
        <v/>
      </c>
      <c r="AC462" s="2" t="str">
        <f t="shared" si="526"/>
        <v/>
      </c>
      <c r="AD462" s="2" t="str">
        <f t="shared" si="526"/>
        <v/>
      </c>
      <c r="AE462" s="2" t="str">
        <f t="shared" si="526"/>
        <v/>
      </c>
      <c r="AF462" s="2" t="str">
        <f t="shared" si="526"/>
        <v/>
      </c>
      <c r="AG462" s="2" t="str">
        <f t="shared" si="526"/>
        <v/>
      </c>
      <c r="AH462" s="2" t="str">
        <f t="shared" si="526"/>
        <v/>
      </c>
      <c r="AI462" s="2" t="str">
        <f t="shared" si="526"/>
        <v/>
      </c>
    </row>
    <row r="463" spans="2:35" ht="15" customHeight="1" x14ac:dyDescent="0.3">
      <c r="B463" t="s">
        <v>96</v>
      </c>
      <c r="C463" t="s">
        <v>262</v>
      </c>
      <c r="D463" t="s">
        <v>5</v>
      </c>
      <c r="E463" s="9" t="s">
        <v>483</v>
      </c>
      <c r="F463" t="s">
        <v>63</v>
      </c>
      <c r="G463" s="9"/>
      <c r="H463" s="3">
        <v>1</v>
      </c>
      <c r="I463" s="8">
        <f>IF(H463="","",INDEX(Systems!F$4:F$985,MATCH($F463,Systems!D$4:D$985,0),1))</f>
        <v>12000</v>
      </c>
      <c r="J463" s="9">
        <f>IF(H463="","",INDEX(Systems!E$4:E$985,MATCH($F463,Systems!D$4:D$985,0),1))</f>
        <v>15</v>
      </c>
      <c r="K463" s="9" t="s">
        <v>108</v>
      </c>
      <c r="L463" s="9">
        <v>2009</v>
      </c>
      <c r="M463" s="9">
        <v>3</v>
      </c>
      <c r="N463" s="8">
        <f t="shared" si="505"/>
        <v>12000</v>
      </c>
      <c r="O463" s="9">
        <f t="shared" si="506"/>
        <v>2024</v>
      </c>
      <c r="P463" s="2" t="str">
        <f t="shared" ref="P463:AI463" si="527">IF($B463="","",IF($O463=P$3,$N463*(1+(O$2*0.03)),IF(P$3=$O463+$J463,$N463*(1+(O$2*0.03)),IF(P$3=$O463+2*$J463,$N463*(1+(O$2*0.03)),IF(P$3=$O463+3*$J463,$N463*(1+(O$2*0.03)),IF(P$3=$O463+4*$J463,$N463*(1+(O$2*0.03)),IF(P$3=$O463+5*$J463,$N463*(1+(O$2*0.03)),"")))))))</f>
        <v/>
      </c>
      <c r="Q463" s="2" t="str">
        <f t="shared" si="527"/>
        <v/>
      </c>
      <c r="R463" s="2" t="str">
        <f t="shared" si="527"/>
        <v/>
      </c>
      <c r="S463" s="2" t="str">
        <f t="shared" si="527"/>
        <v/>
      </c>
      <c r="T463" s="2" t="str">
        <f t="shared" si="527"/>
        <v/>
      </c>
      <c r="U463" s="2">
        <f t="shared" si="527"/>
        <v>13799.999999999998</v>
      </c>
      <c r="V463" s="2" t="str">
        <f t="shared" si="527"/>
        <v/>
      </c>
      <c r="W463" s="2" t="str">
        <f t="shared" si="527"/>
        <v/>
      </c>
      <c r="X463" s="2" t="str">
        <f t="shared" si="527"/>
        <v/>
      </c>
      <c r="Y463" s="2" t="str">
        <f t="shared" si="527"/>
        <v/>
      </c>
      <c r="Z463" s="2" t="str">
        <f t="shared" si="527"/>
        <v/>
      </c>
      <c r="AA463" s="2" t="str">
        <f t="shared" si="527"/>
        <v/>
      </c>
      <c r="AB463" s="2" t="str">
        <f t="shared" si="527"/>
        <v/>
      </c>
      <c r="AC463" s="2" t="str">
        <f t="shared" si="527"/>
        <v/>
      </c>
      <c r="AD463" s="2" t="str">
        <f t="shared" si="527"/>
        <v/>
      </c>
      <c r="AE463" s="2" t="str">
        <f t="shared" si="527"/>
        <v/>
      </c>
      <c r="AF463" s="2" t="str">
        <f t="shared" si="527"/>
        <v/>
      </c>
      <c r="AG463" s="2" t="str">
        <f t="shared" si="527"/>
        <v/>
      </c>
      <c r="AH463" s="2" t="str">
        <f t="shared" si="527"/>
        <v/>
      </c>
      <c r="AI463" s="2" t="str">
        <f t="shared" si="527"/>
        <v/>
      </c>
    </row>
    <row r="464" spans="2:35" ht="15" customHeight="1" x14ac:dyDescent="0.3">
      <c r="B464" t="s">
        <v>96</v>
      </c>
      <c r="C464" t="s">
        <v>262</v>
      </c>
      <c r="D464" t="s">
        <v>5</v>
      </c>
      <c r="E464" s="9" t="s">
        <v>485</v>
      </c>
      <c r="F464" t="s">
        <v>63</v>
      </c>
      <c r="G464" s="9"/>
      <c r="H464" s="3">
        <v>1</v>
      </c>
      <c r="I464" s="8">
        <f>IF(H464="","",INDEX(Systems!F$4:F$985,MATCH($F464,Systems!D$4:D$985,0),1))</f>
        <v>12000</v>
      </c>
      <c r="J464" s="9">
        <f>IF(H464="","",INDEX(Systems!E$4:E$985,MATCH($F464,Systems!D$4:D$985,0),1))</f>
        <v>15</v>
      </c>
      <c r="K464" s="9" t="s">
        <v>108</v>
      </c>
      <c r="L464" s="9">
        <v>2009</v>
      </c>
      <c r="M464" s="9">
        <v>3</v>
      </c>
      <c r="N464" s="8">
        <f t="shared" si="505"/>
        <v>12000</v>
      </c>
      <c r="O464" s="9">
        <f t="shared" si="506"/>
        <v>2024</v>
      </c>
      <c r="P464" s="2" t="str">
        <f t="shared" ref="P464:AI464" si="528">IF($B464="","",IF($O464=P$3,$N464*(1+(O$2*0.03)),IF(P$3=$O464+$J464,$N464*(1+(O$2*0.03)),IF(P$3=$O464+2*$J464,$N464*(1+(O$2*0.03)),IF(P$3=$O464+3*$J464,$N464*(1+(O$2*0.03)),IF(P$3=$O464+4*$J464,$N464*(1+(O$2*0.03)),IF(P$3=$O464+5*$J464,$N464*(1+(O$2*0.03)),"")))))))</f>
        <v/>
      </c>
      <c r="Q464" s="2" t="str">
        <f t="shared" si="528"/>
        <v/>
      </c>
      <c r="R464" s="2" t="str">
        <f t="shared" si="528"/>
        <v/>
      </c>
      <c r="S464" s="2" t="str">
        <f t="shared" si="528"/>
        <v/>
      </c>
      <c r="T464" s="2" t="str">
        <f t="shared" si="528"/>
        <v/>
      </c>
      <c r="U464" s="2">
        <f t="shared" si="528"/>
        <v>13799.999999999998</v>
      </c>
      <c r="V464" s="2" t="str">
        <f t="shared" si="528"/>
        <v/>
      </c>
      <c r="W464" s="2" t="str">
        <f t="shared" si="528"/>
        <v/>
      </c>
      <c r="X464" s="2" t="str">
        <f t="shared" si="528"/>
        <v/>
      </c>
      <c r="Y464" s="2" t="str">
        <f t="shared" si="528"/>
        <v/>
      </c>
      <c r="Z464" s="2" t="str">
        <f t="shared" si="528"/>
        <v/>
      </c>
      <c r="AA464" s="2" t="str">
        <f t="shared" si="528"/>
        <v/>
      </c>
      <c r="AB464" s="2" t="str">
        <f t="shared" si="528"/>
        <v/>
      </c>
      <c r="AC464" s="2" t="str">
        <f t="shared" si="528"/>
        <v/>
      </c>
      <c r="AD464" s="2" t="str">
        <f t="shared" si="528"/>
        <v/>
      </c>
      <c r="AE464" s="2" t="str">
        <f t="shared" si="528"/>
        <v/>
      </c>
      <c r="AF464" s="2" t="str">
        <f t="shared" si="528"/>
        <v/>
      </c>
      <c r="AG464" s="2" t="str">
        <f t="shared" si="528"/>
        <v/>
      </c>
      <c r="AH464" s="2" t="str">
        <f t="shared" si="528"/>
        <v/>
      </c>
      <c r="AI464" s="2" t="str">
        <f t="shared" si="528"/>
        <v/>
      </c>
    </row>
    <row r="465" spans="2:35" ht="15" customHeight="1" x14ac:dyDescent="0.3">
      <c r="B465" t="s">
        <v>96</v>
      </c>
      <c r="C465" t="s">
        <v>262</v>
      </c>
      <c r="D465" t="s">
        <v>5</v>
      </c>
      <c r="E465" s="9" t="s">
        <v>486</v>
      </c>
      <c r="F465" t="s">
        <v>63</v>
      </c>
      <c r="G465" s="9"/>
      <c r="H465" s="3">
        <v>1</v>
      </c>
      <c r="I465" s="8">
        <f>IF(H465="","",INDEX(Systems!F$4:F$985,MATCH($F465,Systems!D$4:D$985,0),1))</f>
        <v>12000</v>
      </c>
      <c r="J465" s="9">
        <f>IF(H465="","",INDEX(Systems!E$4:E$985,MATCH($F465,Systems!D$4:D$985,0),1))</f>
        <v>15</v>
      </c>
      <c r="K465" s="9" t="s">
        <v>108</v>
      </c>
      <c r="L465" s="9">
        <v>2009</v>
      </c>
      <c r="M465" s="9">
        <v>3</v>
      </c>
      <c r="N465" s="8">
        <f t="shared" si="505"/>
        <v>12000</v>
      </c>
      <c r="O465" s="9">
        <f t="shared" si="506"/>
        <v>2024</v>
      </c>
      <c r="P465" s="2" t="str">
        <f t="shared" ref="P465:AI465" si="529">IF($B465="","",IF($O465=P$3,$N465*(1+(O$2*0.03)),IF(P$3=$O465+$J465,$N465*(1+(O$2*0.03)),IF(P$3=$O465+2*$J465,$N465*(1+(O$2*0.03)),IF(P$3=$O465+3*$J465,$N465*(1+(O$2*0.03)),IF(P$3=$O465+4*$J465,$N465*(1+(O$2*0.03)),IF(P$3=$O465+5*$J465,$N465*(1+(O$2*0.03)),"")))))))</f>
        <v/>
      </c>
      <c r="Q465" s="2" t="str">
        <f t="shared" si="529"/>
        <v/>
      </c>
      <c r="R465" s="2" t="str">
        <f t="shared" si="529"/>
        <v/>
      </c>
      <c r="S465" s="2" t="str">
        <f t="shared" si="529"/>
        <v/>
      </c>
      <c r="T465" s="2" t="str">
        <f t="shared" si="529"/>
        <v/>
      </c>
      <c r="U465" s="2">
        <f t="shared" si="529"/>
        <v>13799.999999999998</v>
      </c>
      <c r="V465" s="2" t="str">
        <f t="shared" si="529"/>
        <v/>
      </c>
      <c r="W465" s="2" t="str">
        <f t="shared" si="529"/>
        <v/>
      </c>
      <c r="X465" s="2" t="str">
        <f t="shared" si="529"/>
        <v/>
      </c>
      <c r="Y465" s="2" t="str">
        <f t="shared" si="529"/>
        <v/>
      </c>
      <c r="Z465" s="2" t="str">
        <f t="shared" si="529"/>
        <v/>
      </c>
      <c r="AA465" s="2" t="str">
        <f t="shared" si="529"/>
        <v/>
      </c>
      <c r="AB465" s="2" t="str">
        <f t="shared" si="529"/>
        <v/>
      </c>
      <c r="AC465" s="2" t="str">
        <f t="shared" si="529"/>
        <v/>
      </c>
      <c r="AD465" s="2" t="str">
        <f t="shared" si="529"/>
        <v/>
      </c>
      <c r="AE465" s="2" t="str">
        <f t="shared" si="529"/>
        <v/>
      </c>
      <c r="AF465" s="2" t="str">
        <f t="shared" si="529"/>
        <v/>
      </c>
      <c r="AG465" s="2" t="str">
        <f t="shared" si="529"/>
        <v/>
      </c>
      <c r="AH465" s="2" t="str">
        <f t="shared" si="529"/>
        <v/>
      </c>
      <c r="AI465" s="2" t="str">
        <f t="shared" si="529"/>
        <v/>
      </c>
    </row>
    <row r="466" spans="2:35" ht="15" customHeight="1" x14ac:dyDescent="0.3">
      <c r="B466" t="s">
        <v>96</v>
      </c>
      <c r="C466" t="s">
        <v>262</v>
      </c>
      <c r="D466" t="s">
        <v>5</v>
      </c>
      <c r="E466" s="9" t="s">
        <v>486</v>
      </c>
      <c r="F466" t="s">
        <v>63</v>
      </c>
      <c r="G466" s="9"/>
      <c r="H466" s="3">
        <v>1</v>
      </c>
      <c r="I466" s="8">
        <f>IF(H466="","",INDEX(Systems!F$4:F$985,MATCH($F466,Systems!D$4:D$985,0),1))</f>
        <v>12000</v>
      </c>
      <c r="J466" s="9">
        <f>IF(H466="","",INDEX(Systems!E$4:E$985,MATCH($F466,Systems!D$4:D$985,0),1))</f>
        <v>15</v>
      </c>
      <c r="K466" s="9" t="s">
        <v>108</v>
      </c>
      <c r="L466" s="9">
        <v>2009</v>
      </c>
      <c r="M466" s="9">
        <v>3</v>
      </c>
      <c r="N466" s="8">
        <f t="shared" si="505"/>
        <v>12000</v>
      </c>
      <c r="O466" s="9">
        <f t="shared" si="506"/>
        <v>2024</v>
      </c>
      <c r="P466" s="2" t="str">
        <f t="shared" ref="P466:AI466" si="530">IF($B466="","",IF($O466=P$3,$N466*(1+(O$2*0.03)),IF(P$3=$O466+$J466,$N466*(1+(O$2*0.03)),IF(P$3=$O466+2*$J466,$N466*(1+(O$2*0.03)),IF(P$3=$O466+3*$J466,$N466*(1+(O$2*0.03)),IF(P$3=$O466+4*$J466,$N466*(1+(O$2*0.03)),IF(P$3=$O466+5*$J466,$N466*(1+(O$2*0.03)),"")))))))</f>
        <v/>
      </c>
      <c r="Q466" s="2" t="str">
        <f t="shared" si="530"/>
        <v/>
      </c>
      <c r="R466" s="2" t="str">
        <f t="shared" si="530"/>
        <v/>
      </c>
      <c r="S466" s="2" t="str">
        <f t="shared" si="530"/>
        <v/>
      </c>
      <c r="T466" s="2" t="str">
        <f t="shared" si="530"/>
        <v/>
      </c>
      <c r="U466" s="2">
        <f t="shared" si="530"/>
        <v>13799.999999999998</v>
      </c>
      <c r="V466" s="2" t="str">
        <f t="shared" si="530"/>
        <v/>
      </c>
      <c r="W466" s="2" t="str">
        <f t="shared" si="530"/>
        <v/>
      </c>
      <c r="X466" s="2" t="str">
        <f t="shared" si="530"/>
        <v/>
      </c>
      <c r="Y466" s="2" t="str">
        <f t="shared" si="530"/>
        <v/>
      </c>
      <c r="Z466" s="2" t="str">
        <f t="shared" si="530"/>
        <v/>
      </c>
      <c r="AA466" s="2" t="str">
        <f t="shared" si="530"/>
        <v/>
      </c>
      <c r="AB466" s="2" t="str">
        <f t="shared" si="530"/>
        <v/>
      </c>
      <c r="AC466" s="2" t="str">
        <f t="shared" si="530"/>
        <v/>
      </c>
      <c r="AD466" s="2" t="str">
        <f t="shared" si="530"/>
        <v/>
      </c>
      <c r="AE466" s="2" t="str">
        <f t="shared" si="530"/>
        <v/>
      </c>
      <c r="AF466" s="2" t="str">
        <f t="shared" si="530"/>
        <v/>
      </c>
      <c r="AG466" s="2" t="str">
        <f t="shared" si="530"/>
        <v/>
      </c>
      <c r="AH466" s="2" t="str">
        <f t="shared" si="530"/>
        <v/>
      </c>
      <c r="AI466" s="2" t="str">
        <f t="shared" si="530"/>
        <v/>
      </c>
    </row>
    <row r="467" spans="2:35" ht="15" customHeight="1" x14ac:dyDescent="0.3">
      <c r="B467" t="s">
        <v>96</v>
      </c>
      <c r="C467" t="s">
        <v>262</v>
      </c>
      <c r="D467" t="s">
        <v>5</v>
      </c>
      <c r="E467" s="9" t="s">
        <v>487</v>
      </c>
      <c r="F467" t="s">
        <v>58</v>
      </c>
      <c r="G467" s="9"/>
      <c r="H467" s="3">
        <v>1</v>
      </c>
      <c r="I467" s="8">
        <f>IF(H467="","",INDEX(Systems!F$4:F$985,MATCH($F467,Systems!D$4:D$985,0),1))</f>
        <v>12500</v>
      </c>
      <c r="J467" s="9">
        <f>IF(H467="","",INDEX(Systems!E$4:E$985,MATCH($F467,Systems!D$4:D$985,0),1))</f>
        <v>15</v>
      </c>
      <c r="K467" s="9" t="s">
        <v>109</v>
      </c>
      <c r="L467" s="9">
        <v>1991</v>
      </c>
      <c r="M467" s="9">
        <v>3</v>
      </c>
      <c r="N467" s="8">
        <f t="shared" si="505"/>
        <v>12500</v>
      </c>
      <c r="O467" s="9">
        <f t="shared" si="506"/>
        <v>2019</v>
      </c>
      <c r="P467" s="2">
        <f t="shared" ref="P467:AI467" si="531">IF($B467="","",IF($O467=P$3,$N467*(1+(O$2*0.03)),IF(P$3=$O467+$J467,$N467*(1+(O$2*0.03)),IF(P$3=$O467+2*$J467,$N467*(1+(O$2*0.03)),IF(P$3=$O467+3*$J467,$N467*(1+(O$2*0.03)),IF(P$3=$O467+4*$J467,$N467*(1+(O$2*0.03)),IF(P$3=$O467+5*$J467,$N467*(1+(O$2*0.03)),"")))))))</f>
        <v>12500</v>
      </c>
      <c r="Q467" s="2" t="str">
        <f t="shared" si="531"/>
        <v/>
      </c>
      <c r="R467" s="2" t="str">
        <f t="shared" si="531"/>
        <v/>
      </c>
      <c r="S467" s="2" t="str">
        <f t="shared" si="531"/>
        <v/>
      </c>
      <c r="T467" s="2" t="str">
        <f t="shared" si="531"/>
        <v/>
      </c>
      <c r="U467" s="2" t="str">
        <f t="shared" si="531"/>
        <v/>
      </c>
      <c r="V467" s="2" t="str">
        <f t="shared" si="531"/>
        <v/>
      </c>
      <c r="W467" s="2" t="str">
        <f t="shared" si="531"/>
        <v/>
      </c>
      <c r="X467" s="2" t="str">
        <f t="shared" si="531"/>
        <v/>
      </c>
      <c r="Y467" s="2" t="str">
        <f t="shared" si="531"/>
        <v/>
      </c>
      <c r="Z467" s="2" t="str">
        <f t="shared" si="531"/>
        <v/>
      </c>
      <c r="AA467" s="2" t="str">
        <f t="shared" si="531"/>
        <v/>
      </c>
      <c r="AB467" s="2" t="str">
        <f t="shared" si="531"/>
        <v/>
      </c>
      <c r="AC467" s="2" t="str">
        <f t="shared" si="531"/>
        <v/>
      </c>
      <c r="AD467" s="2" t="str">
        <f t="shared" si="531"/>
        <v/>
      </c>
      <c r="AE467" s="2">
        <f t="shared" si="531"/>
        <v>18125</v>
      </c>
      <c r="AF467" s="2" t="str">
        <f t="shared" si="531"/>
        <v/>
      </c>
      <c r="AG467" s="2" t="str">
        <f t="shared" si="531"/>
        <v/>
      </c>
      <c r="AH467" s="2" t="str">
        <f t="shared" si="531"/>
        <v/>
      </c>
      <c r="AI467" s="2" t="str">
        <f t="shared" si="531"/>
        <v/>
      </c>
    </row>
    <row r="468" spans="2:35" ht="15" customHeight="1" x14ac:dyDescent="0.3">
      <c r="B468" t="s">
        <v>96</v>
      </c>
      <c r="C468" t="s">
        <v>262</v>
      </c>
      <c r="D468" t="s">
        <v>5</v>
      </c>
      <c r="E468" s="9" t="s">
        <v>487</v>
      </c>
      <c r="F468" t="s">
        <v>58</v>
      </c>
      <c r="G468" s="9"/>
      <c r="H468" s="3">
        <v>1</v>
      </c>
      <c r="I468" s="8">
        <f>IF(H468="","",INDEX(Systems!F$4:F$985,MATCH($F468,Systems!D$4:D$985,0),1))</f>
        <v>12500</v>
      </c>
      <c r="J468" s="9">
        <f>IF(H468="","",INDEX(Systems!E$4:E$985,MATCH($F468,Systems!D$4:D$985,0),1))</f>
        <v>15</v>
      </c>
      <c r="K468" s="9" t="s">
        <v>109</v>
      </c>
      <c r="L468" s="9">
        <v>1991</v>
      </c>
      <c r="M468" s="9">
        <v>3</v>
      </c>
      <c r="N468" s="8">
        <f t="shared" si="505"/>
        <v>12500</v>
      </c>
      <c r="O468" s="9">
        <f t="shared" si="506"/>
        <v>2019</v>
      </c>
      <c r="P468" s="2">
        <f t="shared" ref="P468:AI468" si="532">IF($B468="","",IF($O468=P$3,$N468*(1+(O$2*0.03)),IF(P$3=$O468+$J468,$N468*(1+(O$2*0.03)),IF(P$3=$O468+2*$J468,$N468*(1+(O$2*0.03)),IF(P$3=$O468+3*$J468,$N468*(1+(O$2*0.03)),IF(P$3=$O468+4*$J468,$N468*(1+(O$2*0.03)),IF(P$3=$O468+5*$J468,$N468*(1+(O$2*0.03)),"")))))))</f>
        <v>12500</v>
      </c>
      <c r="Q468" s="2" t="str">
        <f t="shared" si="532"/>
        <v/>
      </c>
      <c r="R468" s="2" t="str">
        <f t="shared" si="532"/>
        <v/>
      </c>
      <c r="S468" s="2" t="str">
        <f t="shared" si="532"/>
        <v/>
      </c>
      <c r="T468" s="2" t="str">
        <f t="shared" si="532"/>
        <v/>
      </c>
      <c r="U468" s="2" t="str">
        <f t="shared" si="532"/>
        <v/>
      </c>
      <c r="V468" s="2" t="str">
        <f t="shared" si="532"/>
        <v/>
      </c>
      <c r="W468" s="2" t="str">
        <f t="shared" si="532"/>
        <v/>
      </c>
      <c r="X468" s="2" t="str">
        <f t="shared" si="532"/>
        <v/>
      </c>
      <c r="Y468" s="2" t="str">
        <f t="shared" si="532"/>
        <v/>
      </c>
      <c r="Z468" s="2" t="str">
        <f t="shared" si="532"/>
        <v/>
      </c>
      <c r="AA468" s="2" t="str">
        <f t="shared" si="532"/>
        <v/>
      </c>
      <c r="AB468" s="2" t="str">
        <f t="shared" si="532"/>
        <v/>
      </c>
      <c r="AC468" s="2" t="str">
        <f t="shared" si="532"/>
        <v/>
      </c>
      <c r="AD468" s="2" t="str">
        <f t="shared" si="532"/>
        <v/>
      </c>
      <c r="AE468" s="2">
        <f t="shared" si="532"/>
        <v>18125</v>
      </c>
      <c r="AF468" s="2" t="str">
        <f t="shared" si="532"/>
        <v/>
      </c>
      <c r="AG468" s="2" t="str">
        <f t="shared" si="532"/>
        <v/>
      </c>
      <c r="AH468" s="2" t="str">
        <f t="shared" si="532"/>
        <v/>
      </c>
      <c r="AI468" s="2" t="str">
        <f t="shared" si="532"/>
        <v/>
      </c>
    </row>
    <row r="469" spans="2:35" ht="15" customHeight="1" x14ac:dyDescent="0.3">
      <c r="B469" t="s">
        <v>96</v>
      </c>
      <c r="C469" t="s">
        <v>262</v>
      </c>
      <c r="D469" t="s">
        <v>5</v>
      </c>
      <c r="E469" s="9" t="s">
        <v>487</v>
      </c>
      <c r="F469" t="s">
        <v>58</v>
      </c>
      <c r="G469" s="9"/>
      <c r="H469" s="3">
        <v>1</v>
      </c>
      <c r="I469" s="8">
        <f>IF(H469="","",INDEX(Systems!F$4:F$985,MATCH($F469,Systems!D$4:D$985,0),1))</f>
        <v>12500</v>
      </c>
      <c r="J469" s="9">
        <f>IF(H469="","",INDEX(Systems!E$4:E$985,MATCH($F469,Systems!D$4:D$985,0),1))</f>
        <v>15</v>
      </c>
      <c r="K469" s="9" t="s">
        <v>109</v>
      </c>
      <c r="L469" s="9">
        <v>1991</v>
      </c>
      <c r="M469" s="9">
        <v>3</v>
      </c>
      <c r="N469" s="8">
        <f t="shared" si="505"/>
        <v>12500</v>
      </c>
      <c r="O469" s="9">
        <f t="shared" si="506"/>
        <v>2019</v>
      </c>
      <c r="P469" s="2">
        <f t="shared" ref="P469:AI469" si="533">IF($B469="","",IF($O469=P$3,$N469*(1+(O$2*0.03)),IF(P$3=$O469+$J469,$N469*(1+(O$2*0.03)),IF(P$3=$O469+2*$J469,$N469*(1+(O$2*0.03)),IF(P$3=$O469+3*$J469,$N469*(1+(O$2*0.03)),IF(P$3=$O469+4*$J469,$N469*(1+(O$2*0.03)),IF(P$3=$O469+5*$J469,$N469*(1+(O$2*0.03)),"")))))))</f>
        <v>12500</v>
      </c>
      <c r="Q469" s="2" t="str">
        <f t="shared" si="533"/>
        <v/>
      </c>
      <c r="R469" s="2" t="str">
        <f t="shared" si="533"/>
        <v/>
      </c>
      <c r="S469" s="2" t="str">
        <f t="shared" si="533"/>
        <v/>
      </c>
      <c r="T469" s="2" t="str">
        <f t="shared" si="533"/>
        <v/>
      </c>
      <c r="U469" s="2" t="str">
        <f t="shared" si="533"/>
        <v/>
      </c>
      <c r="V469" s="2" t="str">
        <f t="shared" si="533"/>
        <v/>
      </c>
      <c r="W469" s="2" t="str">
        <f t="shared" si="533"/>
        <v/>
      </c>
      <c r="X469" s="2" t="str">
        <f t="shared" si="533"/>
        <v/>
      </c>
      <c r="Y469" s="2" t="str">
        <f t="shared" si="533"/>
        <v/>
      </c>
      <c r="Z469" s="2" t="str">
        <f t="shared" si="533"/>
        <v/>
      </c>
      <c r="AA469" s="2" t="str">
        <f t="shared" si="533"/>
        <v/>
      </c>
      <c r="AB469" s="2" t="str">
        <f t="shared" si="533"/>
        <v/>
      </c>
      <c r="AC469" s="2" t="str">
        <f t="shared" si="533"/>
        <v/>
      </c>
      <c r="AD469" s="2" t="str">
        <f t="shared" si="533"/>
        <v/>
      </c>
      <c r="AE469" s="2">
        <f t="shared" si="533"/>
        <v>18125</v>
      </c>
      <c r="AF469" s="2" t="str">
        <f t="shared" si="533"/>
        <v/>
      </c>
      <c r="AG469" s="2" t="str">
        <f t="shared" si="533"/>
        <v/>
      </c>
      <c r="AH469" s="2" t="str">
        <f t="shared" si="533"/>
        <v/>
      </c>
      <c r="AI469" s="2" t="str">
        <f t="shared" si="533"/>
        <v/>
      </c>
    </row>
    <row r="470" spans="2:35" ht="15" customHeight="1" x14ac:dyDescent="0.3">
      <c r="B470" t="s">
        <v>96</v>
      </c>
      <c r="C470" t="s">
        <v>261</v>
      </c>
      <c r="D470" t="s">
        <v>3</v>
      </c>
      <c r="E470" s="9" t="s">
        <v>493</v>
      </c>
      <c r="F470" t="s">
        <v>26</v>
      </c>
      <c r="G470" s="9"/>
      <c r="H470" s="3">
        <v>1132</v>
      </c>
      <c r="I470" s="8">
        <f>IF(H470="","",INDEX(Systems!F$4:F$985,MATCH($F470,Systems!D$4:D$985,0),1))</f>
        <v>25</v>
      </c>
      <c r="J470" s="9">
        <f>IF(H470="","",INDEX(Systems!E$4:E$985,MATCH($F470,Systems!D$4:D$985,0),1))</f>
        <v>25</v>
      </c>
      <c r="K470" s="9" t="s">
        <v>108</v>
      </c>
      <c r="L470" s="9">
        <v>2009</v>
      </c>
      <c r="M470" s="9">
        <v>3</v>
      </c>
      <c r="N470" s="8">
        <f t="shared" si="505"/>
        <v>28300</v>
      </c>
      <c r="O470" s="9">
        <f t="shared" si="506"/>
        <v>2034</v>
      </c>
      <c r="P470" s="2" t="str">
        <f t="shared" ref="P470:AI470" si="534">IF($B470="","",IF($O470=P$3,$N470*(1+(O$2*0.03)),IF(P$3=$O470+$J470,$N470*(1+(O$2*0.03)),IF(P$3=$O470+2*$J470,$N470*(1+(O$2*0.03)),IF(P$3=$O470+3*$J470,$N470*(1+(O$2*0.03)),IF(P$3=$O470+4*$J470,$N470*(1+(O$2*0.03)),IF(P$3=$O470+5*$J470,$N470*(1+(O$2*0.03)),"")))))))</f>
        <v/>
      </c>
      <c r="Q470" s="2" t="str">
        <f t="shared" si="534"/>
        <v/>
      </c>
      <c r="R470" s="2" t="str">
        <f t="shared" si="534"/>
        <v/>
      </c>
      <c r="S470" s="2" t="str">
        <f t="shared" si="534"/>
        <v/>
      </c>
      <c r="T470" s="2" t="str">
        <f t="shared" si="534"/>
        <v/>
      </c>
      <c r="U470" s="2" t="str">
        <f t="shared" si="534"/>
        <v/>
      </c>
      <c r="V470" s="2" t="str">
        <f t="shared" si="534"/>
        <v/>
      </c>
      <c r="W470" s="2" t="str">
        <f t="shared" si="534"/>
        <v/>
      </c>
      <c r="X470" s="2" t="str">
        <f t="shared" si="534"/>
        <v/>
      </c>
      <c r="Y470" s="2" t="str">
        <f t="shared" si="534"/>
        <v/>
      </c>
      <c r="Z470" s="2" t="str">
        <f t="shared" si="534"/>
        <v/>
      </c>
      <c r="AA470" s="2" t="str">
        <f t="shared" si="534"/>
        <v/>
      </c>
      <c r="AB470" s="2" t="str">
        <f t="shared" si="534"/>
        <v/>
      </c>
      <c r="AC470" s="2" t="str">
        <f t="shared" si="534"/>
        <v/>
      </c>
      <c r="AD470" s="2" t="str">
        <f t="shared" si="534"/>
        <v/>
      </c>
      <c r="AE470" s="2">
        <f t="shared" si="534"/>
        <v>41035</v>
      </c>
      <c r="AF470" s="2" t="str">
        <f t="shared" si="534"/>
        <v/>
      </c>
      <c r="AG470" s="2" t="str">
        <f t="shared" si="534"/>
        <v/>
      </c>
      <c r="AH470" s="2" t="str">
        <f t="shared" si="534"/>
        <v/>
      </c>
      <c r="AI470" s="2" t="str">
        <f t="shared" si="534"/>
        <v/>
      </c>
    </row>
    <row r="471" spans="2:35" ht="15" customHeight="1" x14ac:dyDescent="0.3">
      <c r="B471" t="s">
        <v>96</v>
      </c>
      <c r="C471" t="s">
        <v>261</v>
      </c>
      <c r="D471" t="s">
        <v>3</v>
      </c>
      <c r="E471" s="9" t="s">
        <v>494</v>
      </c>
      <c r="F471" t="s">
        <v>26</v>
      </c>
      <c r="G471" s="9"/>
      <c r="H471" s="3">
        <v>1136</v>
      </c>
      <c r="I471" s="8">
        <f>IF(H471="","",INDEX(Systems!F$4:F$985,MATCH($F471,Systems!D$4:D$985,0),1))</f>
        <v>25</v>
      </c>
      <c r="J471" s="9">
        <f>IF(H471="","",INDEX(Systems!E$4:E$985,MATCH($F471,Systems!D$4:D$985,0),1))</f>
        <v>25</v>
      </c>
      <c r="K471" s="9" t="s">
        <v>108</v>
      </c>
      <c r="L471" s="9">
        <v>2009</v>
      </c>
      <c r="M471" s="9">
        <v>3</v>
      </c>
      <c r="N471" s="8">
        <f t="shared" si="505"/>
        <v>28400</v>
      </c>
      <c r="O471" s="9">
        <f t="shared" si="506"/>
        <v>2034</v>
      </c>
      <c r="P471" s="2" t="str">
        <f t="shared" ref="P471:AI471" si="535">IF($B471="","",IF($O471=P$3,$N471*(1+(O$2*0.03)),IF(P$3=$O471+$J471,$N471*(1+(O$2*0.03)),IF(P$3=$O471+2*$J471,$N471*(1+(O$2*0.03)),IF(P$3=$O471+3*$J471,$N471*(1+(O$2*0.03)),IF(P$3=$O471+4*$J471,$N471*(1+(O$2*0.03)),IF(P$3=$O471+5*$J471,$N471*(1+(O$2*0.03)),"")))))))</f>
        <v/>
      </c>
      <c r="Q471" s="2" t="str">
        <f t="shared" si="535"/>
        <v/>
      </c>
      <c r="R471" s="2" t="str">
        <f t="shared" si="535"/>
        <v/>
      </c>
      <c r="S471" s="2" t="str">
        <f t="shared" si="535"/>
        <v/>
      </c>
      <c r="T471" s="2" t="str">
        <f t="shared" si="535"/>
        <v/>
      </c>
      <c r="U471" s="2" t="str">
        <f t="shared" si="535"/>
        <v/>
      </c>
      <c r="V471" s="2" t="str">
        <f t="shared" si="535"/>
        <v/>
      </c>
      <c r="W471" s="2" t="str">
        <f t="shared" si="535"/>
        <v/>
      </c>
      <c r="X471" s="2" t="str">
        <f t="shared" si="535"/>
        <v/>
      </c>
      <c r="Y471" s="2" t="str">
        <f t="shared" si="535"/>
        <v/>
      </c>
      <c r="Z471" s="2" t="str">
        <f t="shared" si="535"/>
        <v/>
      </c>
      <c r="AA471" s="2" t="str">
        <f t="shared" si="535"/>
        <v/>
      </c>
      <c r="AB471" s="2" t="str">
        <f t="shared" si="535"/>
        <v/>
      </c>
      <c r="AC471" s="2" t="str">
        <f t="shared" si="535"/>
        <v/>
      </c>
      <c r="AD471" s="2" t="str">
        <f t="shared" si="535"/>
        <v/>
      </c>
      <c r="AE471" s="2">
        <f t="shared" si="535"/>
        <v>41180</v>
      </c>
      <c r="AF471" s="2" t="str">
        <f t="shared" si="535"/>
        <v/>
      </c>
      <c r="AG471" s="2" t="str">
        <f t="shared" si="535"/>
        <v/>
      </c>
      <c r="AH471" s="2" t="str">
        <f t="shared" si="535"/>
        <v/>
      </c>
      <c r="AI471" s="2" t="str">
        <f t="shared" si="535"/>
        <v/>
      </c>
    </row>
    <row r="472" spans="2:35" ht="15" customHeight="1" x14ac:dyDescent="0.3">
      <c r="B472" t="s">
        <v>96</v>
      </c>
      <c r="C472" t="s">
        <v>261</v>
      </c>
      <c r="D472" t="s">
        <v>3</v>
      </c>
      <c r="E472" s="9" t="s">
        <v>495</v>
      </c>
      <c r="F472" t="s">
        <v>26</v>
      </c>
      <c r="G472" s="9"/>
      <c r="H472" s="3">
        <v>1146</v>
      </c>
      <c r="I472" s="8">
        <f>IF(H472="","",INDEX(Systems!F$4:F$985,MATCH($F472,Systems!D$4:D$985,0),1))</f>
        <v>25</v>
      </c>
      <c r="J472" s="9">
        <f>IF(H472="","",INDEX(Systems!E$4:E$985,MATCH($F472,Systems!D$4:D$985,0),1))</f>
        <v>25</v>
      </c>
      <c r="K472" s="9" t="s">
        <v>108</v>
      </c>
      <c r="L472" s="9">
        <v>2009</v>
      </c>
      <c r="M472" s="9">
        <v>3</v>
      </c>
      <c r="N472" s="8">
        <f t="shared" si="505"/>
        <v>28650</v>
      </c>
      <c r="O472" s="9">
        <f t="shared" si="506"/>
        <v>2034</v>
      </c>
      <c r="P472" s="2" t="str">
        <f t="shared" ref="P472:AI472" si="536">IF($B472="","",IF($O472=P$3,$N472*(1+(O$2*0.03)),IF(P$3=$O472+$J472,$N472*(1+(O$2*0.03)),IF(P$3=$O472+2*$J472,$N472*(1+(O$2*0.03)),IF(P$3=$O472+3*$J472,$N472*(1+(O$2*0.03)),IF(P$3=$O472+4*$J472,$N472*(1+(O$2*0.03)),IF(P$3=$O472+5*$J472,$N472*(1+(O$2*0.03)),"")))))))</f>
        <v/>
      </c>
      <c r="Q472" s="2" t="str">
        <f t="shared" si="536"/>
        <v/>
      </c>
      <c r="R472" s="2" t="str">
        <f t="shared" si="536"/>
        <v/>
      </c>
      <c r="S472" s="2" t="str">
        <f t="shared" si="536"/>
        <v/>
      </c>
      <c r="T472" s="2" t="str">
        <f t="shared" si="536"/>
        <v/>
      </c>
      <c r="U472" s="2" t="str">
        <f t="shared" si="536"/>
        <v/>
      </c>
      <c r="V472" s="2" t="str">
        <f t="shared" si="536"/>
        <v/>
      </c>
      <c r="W472" s="2" t="str">
        <f t="shared" si="536"/>
        <v/>
      </c>
      <c r="X472" s="2" t="str">
        <f t="shared" si="536"/>
        <v/>
      </c>
      <c r="Y472" s="2" t="str">
        <f t="shared" si="536"/>
        <v/>
      </c>
      <c r="Z472" s="2" t="str">
        <f t="shared" si="536"/>
        <v/>
      </c>
      <c r="AA472" s="2" t="str">
        <f t="shared" si="536"/>
        <v/>
      </c>
      <c r="AB472" s="2" t="str">
        <f t="shared" si="536"/>
        <v/>
      </c>
      <c r="AC472" s="2" t="str">
        <f t="shared" si="536"/>
        <v/>
      </c>
      <c r="AD472" s="2" t="str">
        <f t="shared" si="536"/>
        <v/>
      </c>
      <c r="AE472" s="2">
        <f t="shared" si="536"/>
        <v>41542.5</v>
      </c>
      <c r="AF472" s="2" t="str">
        <f t="shared" si="536"/>
        <v/>
      </c>
      <c r="AG472" s="2" t="str">
        <f t="shared" si="536"/>
        <v/>
      </c>
      <c r="AH472" s="2" t="str">
        <f t="shared" si="536"/>
        <v/>
      </c>
      <c r="AI472" s="2" t="str">
        <f t="shared" si="536"/>
        <v/>
      </c>
    </row>
    <row r="473" spans="2:35" ht="15" customHeight="1" x14ac:dyDescent="0.3">
      <c r="B473" t="s">
        <v>96</v>
      </c>
      <c r="C473" t="s">
        <v>261</v>
      </c>
      <c r="D473" t="s">
        <v>3</v>
      </c>
      <c r="E473" s="9" t="s">
        <v>496</v>
      </c>
      <c r="F473" t="s">
        <v>26</v>
      </c>
      <c r="G473" s="9"/>
      <c r="H473" s="3">
        <v>549</v>
      </c>
      <c r="I473" s="8">
        <f>IF(H473="","",INDEX(Systems!F$4:F$985,MATCH($F473,Systems!D$4:D$985,0),1))</f>
        <v>25</v>
      </c>
      <c r="J473" s="9">
        <f>IF(H473="","",INDEX(Systems!E$4:E$985,MATCH($F473,Systems!D$4:D$985,0),1))</f>
        <v>25</v>
      </c>
      <c r="K473" s="9" t="s">
        <v>108</v>
      </c>
      <c r="L473" s="9">
        <v>2009</v>
      </c>
      <c r="M473" s="9">
        <v>3</v>
      </c>
      <c r="N473" s="8">
        <f t="shared" si="505"/>
        <v>13725</v>
      </c>
      <c r="O473" s="9">
        <f t="shared" si="506"/>
        <v>2034</v>
      </c>
      <c r="P473" s="2" t="str">
        <f t="shared" ref="P473:AI473" si="537">IF($B473="","",IF($O473=P$3,$N473*(1+(O$2*0.03)),IF(P$3=$O473+$J473,$N473*(1+(O$2*0.03)),IF(P$3=$O473+2*$J473,$N473*(1+(O$2*0.03)),IF(P$3=$O473+3*$J473,$N473*(1+(O$2*0.03)),IF(P$3=$O473+4*$J473,$N473*(1+(O$2*0.03)),IF(P$3=$O473+5*$J473,$N473*(1+(O$2*0.03)),"")))))))</f>
        <v/>
      </c>
      <c r="Q473" s="2" t="str">
        <f t="shared" si="537"/>
        <v/>
      </c>
      <c r="R473" s="2" t="str">
        <f t="shared" si="537"/>
        <v/>
      </c>
      <c r="S473" s="2" t="str">
        <f t="shared" si="537"/>
        <v/>
      </c>
      <c r="T473" s="2" t="str">
        <f t="shared" si="537"/>
        <v/>
      </c>
      <c r="U473" s="2" t="str">
        <f t="shared" si="537"/>
        <v/>
      </c>
      <c r="V473" s="2" t="str">
        <f t="shared" si="537"/>
        <v/>
      </c>
      <c r="W473" s="2" t="str">
        <f t="shared" si="537"/>
        <v/>
      </c>
      <c r="X473" s="2" t="str">
        <f t="shared" si="537"/>
        <v/>
      </c>
      <c r="Y473" s="2" t="str">
        <f t="shared" si="537"/>
        <v/>
      </c>
      <c r="Z473" s="2" t="str">
        <f t="shared" si="537"/>
        <v/>
      </c>
      <c r="AA473" s="2" t="str">
        <f t="shared" si="537"/>
        <v/>
      </c>
      <c r="AB473" s="2" t="str">
        <f t="shared" si="537"/>
        <v/>
      </c>
      <c r="AC473" s="2" t="str">
        <f t="shared" si="537"/>
        <v/>
      </c>
      <c r="AD473" s="2" t="str">
        <f t="shared" si="537"/>
        <v/>
      </c>
      <c r="AE473" s="2">
        <f t="shared" si="537"/>
        <v>19901.25</v>
      </c>
      <c r="AF473" s="2" t="str">
        <f t="shared" si="537"/>
        <v/>
      </c>
      <c r="AG473" s="2" t="str">
        <f t="shared" si="537"/>
        <v/>
      </c>
      <c r="AH473" s="2" t="str">
        <f t="shared" si="537"/>
        <v/>
      </c>
      <c r="AI473" s="2" t="str">
        <f t="shared" si="537"/>
        <v/>
      </c>
    </row>
    <row r="474" spans="2:35" ht="15" customHeight="1" x14ac:dyDescent="0.3">
      <c r="B474" t="s">
        <v>96</v>
      </c>
      <c r="C474" t="s">
        <v>261</v>
      </c>
      <c r="D474" t="s">
        <v>3</v>
      </c>
      <c r="E474" s="9" t="s">
        <v>497</v>
      </c>
      <c r="F474" t="s">
        <v>21</v>
      </c>
      <c r="G474" s="9"/>
      <c r="H474" s="3">
        <v>5031</v>
      </c>
      <c r="I474" s="8">
        <f>IF(H474="","",INDEX(Systems!F$4:F$985,MATCH($F474,Systems!D$4:D$985,0),1))</f>
        <v>15</v>
      </c>
      <c r="J474" s="9">
        <f>IF(H474="","",INDEX(Systems!E$4:E$985,MATCH($F474,Systems!D$4:D$985,0),1))</f>
        <v>25</v>
      </c>
      <c r="K474" s="9" t="s">
        <v>108</v>
      </c>
      <c r="L474" s="9">
        <v>1991</v>
      </c>
      <c r="M474" s="9">
        <v>2</v>
      </c>
      <c r="N474" s="8">
        <f t="shared" si="505"/>
        <v>75465</v>
      </c>
      <c r="O474" s="9">
        <f t="shared" si="506"/>
        <v>2019</v>
      </c>
      <c r="P474" s="2">
        <f t="shared" ref="P474:AI474" si="538">IF($B474="","",IF($O474=P$3,$N474*(1+(O$2*0.03)),IF(P$3=$O474+$J474,$N474*(1+(O$2*0.03)),IF(P$3=$O474+2*$J474,$N474*(1+(O$2*0.03)),IF(P$3=$O474+3*$J474,$N474*(1+(O$2*0.03)),IF(P$3=$O474+4*$J474,$N474*(1+(O$2*0.03)),IF(P$3=$O474+5*$J474,$N474*(1+(O$2*0.03)),"")))))))</f>
        <v>75465</v>
      </c>
      <c r="Q474" s="2" t="str">
        <f t="shared" si="538"/>
        <v/>
      </c>
      <c r="R474" s="2" t="str">
        <f t="shared" si="538"/>
        <v/>
      </c>
      <c r="S474" s="2" t="str">
        <f t="shared" si="538"/>
        <v/>
      </c>
      <c r="T474" s="2" t="str">
        <f t="shared" si="538"/>
        <v/>
      </c>
      <c r="U474" s="2" t="str">
        <f t="shared" si="538"/>
        <v/>
      </c>
      <c r="V474" s="2" t="str">
        <f t="shared" si="538"/>
        <v/>
      </c>
      <c r="W474" s="2" t="str">
        <f t="shared" si="538"/>
        <v/>
      </c>
      <c r="X474" s="2" t="str">
        <f t="shared" si="538"/>
        <v/>
      </c>
      <c r="Y474" s="2" t="str">
        <f t="shared" si="538"/>
        <v/>
      </c>
      <c r="Z474" s="2" t="str">
        <f t="shared" si="538"/>
        <v/>
      </c>
      <c r="AA474" s="2" t="str">
        <f t="shared" si="538"/>
        <v/>
      </c>
      <c r="AB474" s="2" t="str">
        <f t="shared" si="538"/>
        <v/>
      </c>
      <c r="AC474" s="2" t="str">
        <f t="shared" si="538"/>
        <v/>
      </c>
      <c r="AD474" s="2" t="str">
        <f t="shared" si="538"/>
        <v/>
      </c>
      <c r="AE474" s="2" t="str">
        <f t="shared" si="538"/>
        <v/>
      </c>
      <c r="AF474" s="2" t="str">
        <f t="shared" si="538"/>
        <v/>
      </c>
      <c r="AG474" s="2" t="str">
        <f t="shared" si="538"/>
        <v/>
      </c>
      <c r="AH474" s="2" t="str">
        <f t="shared" si="538"/>
        <v/>
      </c>
      <c r="AI474" s="2" t="str">
        <f t="shared" si="538"/>
        <v/>
      </c>
    </row>
    <row r="475" spans="2:35" ht="15" customHeight="1" x14ac:dyDescent="0.3">
      <c r="B475" t="s">
        <v>96</v>
      </c>
      <c r="C475" t="s">
        <v>261</v>
      </c>
      <c r="D475" t="s">
        <v>3</v>
      </c>
      <c r="E475" s="9" t="s">
        <v>476</v>
      </c>
      <c r="F475" t="s">
        <v>21</v>
      </c>
      <c r="G475" s="9"/>
      <c r="H475" s="3">
        <v>1136</v>
      </c>
      <c r="I475" s="8">
        <f>IF(H475="","",INDEX(Systems!F$4:F$985,MATCH($F475,Systems!D$4:D$985,0),1))</f>
        <v>15</v>
      </c>
      <c r="J475" s="9">
        <f>IF(H475="","",INDEX(Systems!E$4:E$985,MATCH($F475,Systems!D$4:D$985,0),1))</f>
        <v>25</v>
      </c>
      <c r="K475" s="9" t="s">
        <v>108</v>
      </c>
      <c r="L475" s="9">
        <v>1986</v>
      </c>
      <c r="M475" s="9">
        <v>1</v>
      </c>
      <c r="N475" s="8">
        <f t="shared" si="505"/>
        <v>17040</v>
      </c>
      <c r="O475" s="9">
        <f t="shared" si="506"/>
        <v>2019</v>
      </c>
      <c r="P475" s="2">
        <f t="shared" ref="P475:AI475" si="539">IF($B475="","",IF($O475=P$3,$N475*(1+(O$2*0.03)),IF(P$3=$O475+$J475,$N475*(1+(O$2*0.03)),IF(P$3=$O475+2*$J475,$N475*(1+(O$2*0.03)),IF(P$3=$O475+3*$J475,$N475*(1+(O$2*0.03)),IF(P$3=$O475+4*$J475,$N475*(1+(O$2*0.03)),IF(P$3=$O475+5*$J475,$N475*(1+(O$2*0.03)),"")))))))</f>
        <v>17040</v>
      </c>
      <c r="Q475" s="2" t="str">
        <f t="shared" si="539"/>
        <v/>
      </c>
      <c r="R475" s="2" t="str">
        <f t="shared" si="539"/>
        <v/>
      </c>
      <c r="S475" s="2" t="str">
        <f t="shared" si="539"/>
        <v/>
      </c>
      <c r="T475" s="2" t="str">
        <f t="shared" si="539"/>
        <v/>
      </c>
      <c r="U475" s="2" t="str">
        <f t="shared" si="539"/>
        <v/>
      </c>
      <c r="V475" s="2" t="str">
        <f t="shared" si="539"/>
        <v/>
      </c>
      <c r="W475" s="2" t="str">
        <f t="shared" si="539"/>
        <v/>
      </c>
      <c r="X475" s="2" t="str">
        <f t="shared" si="539"/>
        <v/>
      </c>
      <c r="Y475" s="2" t="str">
        <f t="shared" si="539"/>
        <v/>
      </c>
      <c r="Z475" s="2" t="str">
        <f t="shared" si="539"/>
        <v/>
      </c>
      <c r="AA475" s="2" t="str">
        <f t="shared" si="539"/>
        <v/>
      </c>
      <c r="AB475" s="2" t="str">
        <f t="shared" si="539"/>
        <v/>
      </c>
      <c r="AC475" s="2" t="str">
        <f t="shared" si="539"/>
        <v/>
      </c>
      <c r="AD475" s="2" t="str">
        <f t="shared" si="539"/>
        <v/>
      </c>
      <c r="AE475" s="2" t="str">
        <f t="shared" si="539"/>
        <v/>
      </c>
      <c r="AF475" s="2" t="str">
        <f t="shared" si="539"/>
        <v/>
      </c>
      <c r="AG475" s="2" t="str">
        <f t="shared" si="539"/>
        <v/>
      </c>
      <c r="AH475" s="2" t="str">
        <f t="shared" si="539"/>
        <v/>
      </c>
      <c r="AI475" s="2" t="str">
        <f t="shared" si="539"/>
        <v/>
      </c>
    </row>
    <row r="476" spans="2:35" ht="15" customHeight="1" x14ac:dyDescent="0.3">
      <c r="B476" t="s">
        <v>96</v>
      </c>
      <c r="C476" t="s">
        <v>261</v>
      </c>
      <c r="D476" t="s">
        <v>3</v>
      </c>
      <c r="E476" s="9" t="s">
        <v>477</v>
      </c>
      <c r="F476" t="s">
        <v>26</v>
      </c>
      <c r="G476" s="9"/>
      <c r="H476" s="3">
        <v>1200</v>
      </c>
      <c r="I476" s="8">
        <f>IF(H476="","",INDEX(Systems!F$4:F$985,MATCH($F476,Systems!D$4:D$985,0),1))</f>
        <v>25</v>
      </c>
      <c r="J476" s="9">
        <f>IF(H476="","",INDEX(Systems!E$4:E$985,MATCH($F476,Systems!D$4:D$985,0),1))</f>
        <v>25</v>
      </c>
      <c r="K476" s="9" t="s">
        <v>108</v>
      </c>
      <c r="L476" s="9">
        <v>2001</v>
      </c>
      <c r="M476" s="9">
        <v>3</v>
      </c>
      <c r="N476" s="8">
        <f t="shared" si="505"/>
        <v>30000</v>
      </c>
      <c r="O476" s="9">
        <f t="shared" si="506"/>
        <v>2026</v>
      </c>
      <c r="P476" s="2" t="str">
        <f t="shared" ref="P476:AI476" si="540">IF($B476="","",IF($O476=P$3,$N476*(1+(O$2*0.03)),IF(P$3=$O476+$J476,$N476*(1+(O$2*0.03)),IF(P$3=$O476+2*$J476,$N476*(1+(O$2*0.03)),IF(P$3=$O476+3*$J476,$N476*(1+(O$2*0.03)),IF(P$3=$O476+4*$J476,$N476*(1+(O$2*0.03)),IF(P$3=$O476+5*$J476,$N476*(1+(O$2*0.03)),"")))))))</f>
        <v/>
      </c>
      <c r="Q476" s="2" t="str">
        <f t="shared" si="540"/>
        <v/>
      </c>
      <c r="R476" s="2" t="str">
        <f t="shared" si="540"/>
        <v/>
      </c>
      <c r="S476" s="2" t="str">
        <f t="shared" si="540"/>
        <v/>
      </c>
      <c r="T476" s="2" t="str">
        <f t="shared" si="540"/>
        <v/>
      </c>
      <c r="U476" s="2" t="str">
        <f t="shared" si="540"/>
        <v/>
      </c>
      <c r="V476" s="2" t="str">
        <f t="shared" si="540"/>
        <v/>
      </c>
      <c r="W476" s="2">
        <f t="shared" si="540"/>
        <v>36300</v>
      </c>
      <c r="X476" s="2" t="str">
        <f t="shared" si="540"/>
        <v/>
      </c>
      <c r="Y476" s="2" t="str">
        <f t="shared" si="540"/>
        <v/>
      </c>
      <c r="Z476" s="2" t="str">
        <f t="shared" si="540"/>
        <v/>
      </c>
      <c r="AA476" s="2" t="str">
        <f t="shared" si="540"/>
        <v/>
      </c>
      <c r="AB476" s="2" t="str">
        <f t="shared" si="540"/>
        <v/>
      </c>
      <c r="AC476" s="2" t="str">
        <f t="shared" si="540"/>
        <v/>
      </c>
      <c r="AD476" s="2" t="str">
        <f t="shared" si="540"/>
        <v/>
      </c>
      <c r="AE476" s="2" t="str">
        <f t="shared" si="540"/>
        <v/>
      </c>
      <c r="AF476" s="2" t="str">
        <f t="shared" si="540"/>
        <v/>
      </c>
      <c r="AG476" s="2" t="str">
        <f t="shared" si="540"/>
        <v/>
      </c>
      <c r="AH476" s="2" t="str">
        <f t="shared" si="540"/>
        <v/>
      </c>
      <c r="AI476" s="2" t="str">
        <f t="shared" si="540"/>
        <v/>
      </c>
    </row>
    <row r="477" spans="2:35" ht="15" customHeight="1" x14ac:dyDescent="0.3">
      <c r="B477" t="s">
        <v>96</v>
      </c>
      <c r="C477" t="s">
        <v>261</v>
      </c>
      <c r="D477" t="s">
        <v>3</v>
      </c>
      <c r="E477" s="9" t="s">
        <v>478</v>
      </c>
      <c r="F477" t="s">
        <v>26</v>
      </c>
      <c r="G477" s="9"/>
      <c r="H477" s="3">
        <v>1202</v>
      </c>
      <c r="I477" s="8">
        <f>IF(H477="","",INDEX(Systems!F$4:F$985,MATCH($F477,Systems!D$4:D$985,0),1))</f>
        <v>25</v>
      </c>
      <c r="J477" s="9">
        <f>IF(H477="","",INDEX(Systems!E$4:E$985,MATCH($F477,Systems!D$4:D$985,0),1))</f>
        <v>25</v>
      </c>
      <c r="K477" s="9" t="s">
        <v>108</v>
      </c>
      <c r="L477" s="9">
        <v>2001</v>
      </c>
      <c r="M477" s="9">
        <v>3</v>
      </c>
      <c r="N477" s="8">
        <f t="shared" si="505"/>
        <v>30050</v>
      </c>
      <c r="O477" s="9">
        <f t="shared" si="506"/>
        <v>2026</v>
      </c>
      <c r="P477" s="2" t="str">
        <f t="shared" ref="P477:AI477" si="541">IF($B477="","",IF($O477=P$3,$N477*(1+(O$2*0.03)),IF(P$3=$O477+$J477,$N477*(1+(O$2*0.03)),IF(P$3=$O477+2*$J477,$N477*(1+(O$2*0.03)),IF(P$3=$O477+3*$J477,$N477*(1+(O$2*0.03)),IF(P$3=$O477+4*$J477,$N477*(1+(O$2*0.03)),IF(P$3=$O477+5*$J477,$N477*(1+(O$2*0.03)),"")))))))</f>
        <v/>
      </c>
      <c r="Q477" s="2" t="str">
        <f t="shared" si="541"/>
        <v/>
      </c>
      <c r="R477" s="2" t="str">
        <f t="shared" si="541"/>
        <v/>
      </c>
      <c r="S477" s="2" t="str">
        <f t="shared" si="541"/>
        <v/>
      </c>
      <c r="T477" s="2" t="str">
        <f t="shared" si="541"/>
        <v/>
      </c>
      <c r="U477" s="2" t="str">
        <f t="shared" si="541"/>
        <v/>
      </c>
      <c r="V477" s="2" t="str">
        <f t="shared" si="541"/>
        <v/>
      </c>
      <c r="W477" s="2">
        <f t="shared" si="541"/>
        <v>36360.5</v>
      </c>
      <c r="X477" s="2" t="str">
        <f t="shared" si="541"/>
        <v/>
      </c>
      <c r="Y477" s="2" t="str">
        <f t="shared" si="541"/>
        <v/>
      </c>
      <c r="Z477" s="2" t="str">
        <f t="shared" si="541"/>
        <v/>
      </c>
      <c r="AA477" s="2" t="str">
        <f t="shared" si="541"/>
        <v/>
      </c>
      <c r="AB477" s="2" t="str">
        <f t="shared" si="541"/>
        <v/>
      </c>
      <c r="AC477" s="2" t="str">
        <f t="shared" si="541"/>
        <v/>
      </c>
      <c r="AD477" s="2" t="str">
        <f t="shared" si="541"/>
        <v/>
      </c>
      <c r="AE477" s="2" t="str">
        <f t="shared" si="541"/>
        <v/>
      </c>
      <c r="AF477" s="2" t="str">
        <f t="shared" si="541"/>
        <v/>
      </c>
      <c r="AG477" s="2" t="str">
        <f t="shared" si="541"/>
        <v/>
      </c>
      <c r="AH477" s="2" t="str">
        <f t="shared" si="541"/>
        <v/>
      </c>
      <c r="AI477" s="2" t="str">
        <f t="shared" si="541"/>
        <v/>
      </c>
    </row>
    <row r="478" spans="2:35" ht="15" customHeight="1" x14ac:dyDescent="0.3">
      <c r="B478" t="s">
        <v>96</v>
      </c>
      <c r="C478" t="s">
        <v>261</v>
      </c>
      <c r="D478" t="s">
        <v>3</v>
      </c>
      <c r="E478" s="9" t="s">
        <v>479</v>
      </c>
      <c r="F478" t="s">
        <v>21</v>
      </c>
      <c r="G478" s="9"/>
      <c r="H478" s="3">
        <v>1161</v>
      </c>
      <c r="I478" s="8">
        <f>IF(H478="","",INDEX(Systems!F$4:F$985,MATCH($F478,Systems!D$4:D$985,0),1))</f>
        <v>15</v>
      </c>
      <c r="J478" s="9">
        <f>IF(H478="","",INDEX(Systems!E$4:E$985,MATCH($F478,Systems!D$4:D$985,0),1))</f>
        <v>25</v>
      </c>
      <c r="K478" s="9" t="s">
        <v>108</v>
      </c>
      <c r="L478" s="9">
        <v>2003</v>
      </c>
      <c r="M478" s="9">
        <v>3</v>
      </c>
      <c r="N478" s="8">
        <f t="shared" si="505"/>
        <v>17415</v>
      </c>
      <c r="O478" s="9">
        <f t="shared" si="506"/>
        <v>2028</v>
      </c>
      <c r="P478" s="2" t="str">
        <f t="shared" ref="P478:AI478" si="542">IF($B478="","",IF($O478=P$3,$N478*(1+(O$2*0.03)),IF(P$3=$O478+$J478,$N478*(1+(O$2*0.03)),IF(P$3=$O478+2*$J478,$N478*(1+(O$2*0.03)),IF(P$3=$O478+3*$J478,$N478*(1+(O$2*0.03)),IF(P$3=$O478+4*$J478,$N478*(1+(O$2*0.03)),IF(P$3=$O478+5*$J478,$N478*(1+(O$2*0.03)),"")))))))</f>
        <v/>
      </c>
      <c r="Q478" s="2" t="str">
        <f t="shared" si="542"/>
        <v/>
      </c>
      <c r="R478" s="2" t="str">
        <f t="shared" si="542"/>
        <v/>
      </c>
      <c r="S478" s="2" t="str">
        <f t="shared" si="542"/>
        <v/>
      </c>
      <c r="T478" s="2" t="str">
        <f t="shared" si="542"/>
        <v/>
      </c>
      <c r="U478" s="2" t="str">
        <f t="shared" si="542"/>
        <v/>
      </c>
      <c r="V478" s="2" t="str">
        <f t="shared" si="542"/>
        <v/>
      </c>
      <c r="W478" s="2" t="str">
        <f t="shared" si="542"/>
        <v/>
      </c>
      <c r="X478" s="2" t="str">
        <f t="shared" si="542"/>
        <v/>
      </c>
      <c r="Y478" s="2">
        <f t="shared" si="542"/>
        <v>22117.05</v>
      </c>
      <c r="Z478" s="2" t="str">
        <f t="shared" si="542"/>
        <v/>
      </c>
      <c r="AA478" s="2" t="str">
        <f t="shared" si="542"/>
        <v/>
      </c>
      <c r="AB478" s="2" t="str">
        <f t="shared" si="542"/>
        <v/>
      </c>
      <c r="AC478" s="2" t="str">
        <f t="shared" si="542"/>
        <v/>
      </c>
      <c r="AD478" s="2" t="str">
        <f t="shared" si="542"/>
        <v/>
      </c>
      <c r="AE478" s="2" t="str">
        <f t="shared" si="542"/>
        <v/>
      </c>
      <c r="AF478" s="2" t="str">
        <f t="shared" si="542"/>
        <v/>
      </c>
      <c r="AG478" s="2" t="str">
        <f t="shared" si="542"/>
        <v/>
      </c>
      <c r="AH478" s="2" t="str">
        <f t="shared" si="542"/>
        <v/>
      </c>
      <c r="AI478" s="2" t="str">
        <f t="shared" si="542"/>
        <v/>
      </c>
    </row>
    <row r="479" spans="2:35" ht="15" customHeight="1" x14ac:dyDescent="0.3">
      <c r="B479" t="s">
        <v>96</v>
      </c>
      <c r="C479" t="s">
        <v>261</v>
      </c>
      <c r="D479" t="s">
        <v>3</v>
      </c>
      <c r="E479" s="9" t="s">
        <v>480</v>
      </c>
      <c r="F479" t="s">
        <v>26</v>
      </c>
      <c r="G479" s="9"/>
      <c r="H479" s="3">
        <v>1178</v>
      </c>
      <c r="I479" s="8">
        <f>IF(H479="","",INDEX(Systems!F$4:F$985,MATCH($F479,Systems!D$4:D$985,0),1))</f>
        <v>25</v>
      </c>
      <c r="J479" s="9">
        <f>IF(H479="","",INDEX(Systems!E$4:E$985,MATCH($F479,Systems!D$4:D$985,0),1))</f>
        <v>25</v>
      </c>
      <c r="K479" s="9" t="s">
        <v>108</v>
      </c>
      <c r="L479" s="9">
        <v>2009</v>
      </c>
      <c r="M479" s="9">
        <v>3</v>
      </c>
      <c r="N479" s="8">
        <f t="shared" si="505"/>
        <v>29450</v>
      </c>
      <c r="O479" s="9">
        <f t="shared" si="506"/>
        <v>2034</v>
      </c>
      <c r="P479" s="2" t="str">
        <f t="shared" ref="P479:AI479" si="543">IF($B479="","",IF($O479=P$3,$N479*(1+(O$2*0.03)),IF(P$3=$O479+$J479,$N479*(1+(O$2*0.03)),IF(P$3=$O479+2*$J479,$N479*(1+(O$2*0.03)),IF(P$3=$O479+3*$J479,$N479*(1+(O$2*0.03)),IF(P$3=$O479+4*$J479,$N479*(1+(O$2*0.03)),IF(P$3=$O479+5*$J479,$N479*(1+(O$2*0.03)),"")))))))</f>
        <v/>
      </c>
      <c r="Q479" s="2" t="str">
        <f t="shared" si="543"/>
        <v/>
      </c>
      <c r="R479" s="2" t="str">
        <f t="shared" si="543"/>
        <v/>
      </c>
      <c r="S479" s="2" t="str">
        <f t="shared" si="543"/>
        <v/>
      </c>
      <c r="T479" s="2" t="str">
        <f t="shared" si="543"/>
        <v/>
      </c>
      <c r="U479" s="2" t="str">
        <f t="shared" si="543"/>
        <v/>
      </c>
      <c r="V479" s="2" t="str">
        <f t="shared" si="543"/>
        <v/>
      </c>
      <c r="W479" s="2" t="str">
        <f t="shared" si="543"/>
        <v/>
      </c>
      <c r="X479" s="2" t="str">
        <f t="shared" si="543"/>
        <v/>
      </c>
      <c r="Y479" s="2" t="str">
        <f t="shared" si="543"/>
        <v/>
      </c>
      <c r="Z479" s="2" t="str">
        <f t="shared" si="543"/>
        <v/>
      </c>
      <c r="AA479" s="2" t="str">
        <f t="shared" si="543"/>
        <v/>
      </c>
      <c r="AB479" s="2" t="str">
        <f t="shared" si="543"/>
        <v/>
      </c>
      <c r="AC479" s="2" t="str">
        <f t="shared" si="543"/>
        <v/>
      </c>
      <c r="AD479" s="2" t="str">
        <f t="shared" si="543"/>
        <v/>
      </c>
      <c r="AE479" s="2">
        <f t="shared" si="543"/>
        <v>42702.5</v>
      </c>
      <c r="AF479" s="2" t="str">
        <f t="shared" si="543"/>
        <v/>
      </c>
      <c r="AG479" s="2" t="str">
        <f t="shared" si="543"/>
        <v/>
      </c>
      <c r="AH479" s="2" t="str">
        <f t="shared" si="543"/>
        <v/>
      </c>
      <c r="AI479" s="2" t="str">
        <f t="shared" si="543"/>
        <v/>
      </c>
    </row>
    <row r="480" spans="2:35" ht="15" customHeight="1" x14ac:dyDescent="0.3">
      <c r="B480" t="s">
        <v>96</v>
      </c>
      <c r="C480" t="s">
        <v>261</v>
      </c>
      <c r="D480" t="s">
        <v>3</v>
      </c>
      <c r="E480" s="9" t="s">
        <v>481</v>
      </c>
      <c r="F480" t="s">
        <v>21</v>
      </c>
      <c r="G480" s="9"/>
      <c r="H480" s="3">
        <v>2182</v>
      </c>
      <c r="I480" s="8">
        <f>IF(H480="","",INDEX(Systems!F$4:F$985,MATCH($F480,Systems!D$4:D$985,0),1))</f>
        <v>15</v>
      </c>
      <c r="J480" s="9">
        <f>IF(H480="","",INDEX(Systems!E$4:E$985,MATCH($F480,Systems!D$4:D$985,0),1))</f>
        <v>25</v>
      </c>
      <c r="K480" s="9" t="s">
        <v>109</v>
      </c>
      <c r="L480" s="9">
        <v>1995</v>
      </c>
      <c r="M480" s="9">
        <v>2</v>
      </c>
      <c r="N480" s="8">
        <f t="shared" si="505"/>
        <v>32730</v>
      </c>
      <c r="O480" s="9">
        <f t="shared" si="506"/>
        <v>2019</v>
      </c>
      <c r="P480" s="2">
        <f t="shared" ref="P480:AI480" si="544">IF($B480="","",IF($O480=P$3,$N480*(1+(O$2*0.03)),IF(P$3=$O480+$J480,$N480*(1+(O$2*0.03)),IF(P$3=$O480+2*$J480,$N480*(1+(O$2*0.03)),IF(P$3=$O480+3*$J480,$N480*(1+(O$2*0.03)),IF(P$3=$O480+4*$J480,$N480*(1+(O$2*0.03)),IF(P$3=$O480+5*$J480,$N480*(1+(O$2*0.03)),"")))))))</f>
        <v>32730</v>
      </c>
      <c r="Q480" s="2" t="str">
        <f t="shared" si="544"/>
        <v/>
      </c>
      <c r="R480" s="2" t="str">
        <f t="shared" si="544"/>
        <v/>
      </c>
      <c r="S480" s="2" t="str">
        <f t="shared" si="544"/>
        <v/>
      </c>
      <c r="T480" s="2" t="str">
        <f t="shared" si="544"/>
        <v/>
      </c>
      <c r="U480" s="2" t="str">
        <f t="shared" si="544"/>
        <v/>
      </c>
      <c r="V480" s="2" t="str">
        <f t="shared" si="544"/>
        <v/>
      </c>
      <c r="W480" s="2" t="str">
        <f t="shared" si="544"/>
        <v/>
      </c>
      <c r="X480" s="2" t="str">
        <f t="shared" si="544"/>
        <v/>
      </c>
      <c r="Y480" s="2" t="str">
        <f t="shared" si="544"/>
        <v/>
      </c>
      <c r="Z480" s="2" t="str">
        <f t="shared" si="544"/>
        <v/>
      </c>
      <c r="AA480" s="2" t="str">
        <f t="shared" si="544"/>
        <v/>
      </c>
      <c r="AB480" s="2" t="str">
        <f t="shared" si="544"/>
        <v/>
      </c>
      <c r="AC480" s="2" t="str">
        <f t="shared" si="544"/>
        <v/>
      </c>
      <c r="AD480" s="2" t="str">
        <f t="shared" si="544"/>
        <v/>
      </c>
      <c r="AE480" s="2" t="str">
        <f t="shared" si="544"/>
        <v/>
      </c>
      <c r="AF480" s="2" t="str">
        <f t="shared" si="544"/>
        <v/>
      </c>
      <c r="AG480" s="2" t="str">
        <f t="shared" si="544"/>
        <v/>
      </c>
      <c r="AH480" s="2" t="str">
        <f t="shared" si="544"/>
        <v/>
      </c>
      <c r="AI480" s="2" t="str">
        <f t="shared" si="544"/>
        <v/>
      </c>
    </row>
    <row r="481" spans="2:35" ht="15" customHeight="1" x14ac:dyDescent="0.3">
      <c r="B481" t="s">
        <v>96</v>
      </c>
      <c r="C481" t="s">
        <v>261</v>
      </c>
      <c r="D481" t="s">
        <v>3</v>
      </c>
      <c r="E481" s="9" t="s">
        <v>482</v>
      </c>
      <c r="F481" t="s">
        <v>21</v>
      </c>
      <c r="G481" s="9"/>
      <c r="H481" s="3">
        <v>855</v>
      </c>
      <c r="I481" s="8">
        <f>IF(H481="","",INDEX(Systems!F$4:F$985,MATCH($F481,Systems!D$4:D$985,0),1))</f>
        <v>15</v>
      </c>
      <c r="J481" s="9">
        <f>IF(H481="","",INDEX(Systems!E$4:E$985,MATCH($F481,Systems!D$4:D$985,0),1))</f>
        <v>25</v>
      </c>
      <c r="K481" s="9" t="s">
        <v>109</v>
      </c>
      <c r="L481" s="9">
        <v>1995</v>
      </c>
      <c r="M481" s="9">
        <v>2</v>
      </c>
      <c r="N481" s="8">
        <f t="shared" si="505"/>
        <v>12825</v>
      </c>
      <c r="O481" s="9">
        <f t="shared" si="506"/>
        <v>2019</v>
      </c>
      <c r="P481" s="2">
        <f t="shared" ref="P481:AI481" si="545">IF($B481="","",IF($O481=P$3,$N481*(1+(O$2*0.03)),IF(P$3=$O481+$J481,$N481*(1+(O$2*0.03)),IF(P$3=$O481+2*$J481,$N481*(1+(O$2*0.03)),IF(P$3=$O481+3*$J481,$N481*(1+(O$2*0.03)),IF(P$3=$O481+4*$J481,$N481*(1+(O$2*0.03)),IF(P$3=$O481+5*$J481,$N481*(1+(O$2*0.03)),"")))))))</f>
        <v>12825</v>
      </c>
      <c r="Q481" s="2" t="str">
        <f t="shared" si="545"/>
        <v/>
      </c>
      <c r="R481" s="2" t="str">
        <f t="shared" si="545"/>
        <v/>
      </c>
      <c r="S481" s="2" t="str">
        <f t="shared" si="545"/>
        <v/>
      </c>
      <c r="T481" s="2" t="str">
        <f t="shared" si="545"/>
        <v/>
      </c>
      <c r="U481" s="2" t="str">
        <f t="shared" si="545"/>
        <v/>
      </c>
      <c r="V481" s="2" t="str">
        <f t="shared" si="545"/>
        <v/>
      </c>
      <c r="W481" s="2" t="str">
        <f t="shared" si="545"/>
        <v/>
      </c>
      <c r="X481" s="2" t="str">
        <f t="shared" si="545"/>
        <v/>
      </c>
      <c r="Y481" s="2" t="str">
        <f t="shared" si="545"/>
        <v/>
      </c>
      <c r="Z481" s="2" t="str">
        <f t="shared" si="545"/>
        <v/>
      </c>
      <c r="AA481" s="2" t="str">
        <f t="shared" si="545"/>
        <v/>
      </c>
      <c r="AB481" s="2" t="str">
        <f t="shared" si="545"/>
        <v/>
      </c>
      <c r="AC481" s="2" t="str">
        <f t="shared" si="545"/>
        <v/>
      </c>
      <c r="AD481" s="2" t="str">
        <f t="shared" si="545"/>
        <v/>
      </c>
      <c r="AE481" s="2" t="str">
        <f t="shared" si="545"/>
        <v/>
      </c>
      <c r="AF481" s="2" t="str">
        <f t="shared" si="545"/>
        <v/>
      </c>
      <c r="AG481" s="2" t="str">
        <f t="shared" si="545"/>
        <v/>
      </c>
      <c r="AH481" s="2" t="str">
        <f t="shared" si="545"/>
        <v/>
      </c>
      <c r="AI481" s="2" t="str">
        <f t="shared" si="545"/>
        <v/>
      </c>
    </row>
    <row r="482" spans="2:35" ht="15" customHeight="1" x14ac:dyDescent="0.3">
      <c r="B482" t="s">
        <v>96</v>
      </c>
      <c r="C482" t="s">
        <v>261</v>
      </c>
      <c r="D482" t="s">
        <v>3</v>
      </c>
      <c r="E482" s="9" t="s">
        <v>498</v>
      </c>
      <c r="F482" t="s">
        <v>21</v>
      </c>
      <c r="G482" s="9"/>
      <c r="H482" s="3">
        <v>896</v>
      </c>
      <c r="I482" s="8">
        <f>IF(H482="","",INDEX(Systems!F$4:F$985,MATCH($F482,Systems!D$4:D$985,0),1))</f>
        <v>15</v>
      </c>
      <c r="J482" s="9">
        <f>IF(H482="","",INDEX(Systems!E$4:E$985,MATCH($F482,Systems!D$4:D$985,0),1))</f>
        <v>25</v>
      </c>
      <c r="K482" s="9" t="s">
        <v>109</v>
      </c>
      <c r="L482" s="9">
        <v>1995</v>
      </c>
      <c r="M482" s="9">
        <v>2</v>
      </c>
      <c r="N482" s="8">
        <f t="shared" si="505"/>
        <v>13440</v>
      </c>
      <c r="O482" s="9">
        <f t="shared" si="506"/>
        <v>2019</v>
      </c>
      <c r="P482" s="2">
        <f t="shared" ref="P482:AI482" si="546">IF($B482="","",IF($O482=P$3,$N482*(1+(O$2*0.03)),IF(P$3=$O482+$J482,$N482*(1+(O$2*0.03)),IF(P$3=$O482+2*$J482,$N482*(1+(O$2*0.03)),IF(P$3=$O482+3*$J482,$N482*(1+(O$2*0.03)),IF(P$3=$O482+4*$J482,$N482*(1+(O$2*0.03)),IF(P$3=$O482+5*$J482,$N482*(1+(O$2*0.03)),"")))))))</f>
        <v>13440</v>
      </c>
      <c r="Q482" s="2" t="str">
        <f t="shared" si="546"/>
        <v/>
      </c>
      <c r="R482" s="2" t="str">
        <f t="shared" si="546"/>
        <v/>
      </c>
      <c r="S482" s="2" t="str">
        <f t="shared" si="546"/>
        <v/>
      </c>
      <c r="T482" s="2" t="str">
        <f t="shared" si="546"/>
        <v/>
      </c>
      <c r="U482" s="2" t="str">
        <f t="shared" si="546"/>
        <v/>
      </c>
      <c r="V482" s="2" t="str">
        <f t="shared" si="546"/>
        <v/>
      </c>
      <c r="W482" s="2" t="str">
        <f t="shared" si="546"/>
        <v/>
      </c>
      <c r="X482" s="2" t="str">
        <f t="shared" si="546"/>
        <v/>
      </c>
      <c r="Y482" s="2" t="str">
        <f t="shared" si="546"/>
        <v/>
      </c>
      <c r="Z482" s="2" t="str">
        <f t="shared" si="546"/>
        <v/>
      </c>
      <c r="AA482" s="2" t="str">
        <f t="shared" si="546"/>
        <v/>
      </c>
      <c r="AB482" s="2" t="str">
        <f t="shared" si="546"/>
        <v/>
      </c>
      <c r="AC482" s="2" t="str">
        <f t="shared" si="546"/>
        <v/>
      </c>
      <c r="AD482" s="2" t="str">
        <f t="shared" si="546"/>
        <v/>
      </c>
      <c r="AE482" s="2" t="str">
        <f t="shared" si="546"/>
        <v/>
      </c>
      <c r="AF482" s="2" t="str">
        <f t="shared" si="546"/>
        <v/>
      </c>
      <c r="AG482" s="2" t="str">
        <f t="shared" si="546"/>
        <v/>
      </c>
      <c r="AH482" s="2" t="str">
        <f t="shared" si="546"/>
        <v/>
      </c>
      <c r="AI482" s="2" t="str">
        <f t="shared" si="546"/>
        <v/>
      </c>
    </row>
    <row r="483" spans="2:35" ht="15" customHeight="1" x14ac:dyDescent="0.3">
      <c r="B483" t="s">
        <v>96</v>
      </c>
      <c r="C483" t="s">
        <v>261</v>
      </c>
      <c r="D483" t="s">
        <v>3</v>
      </c>
      <c r="E483" s="9" t="s">
        <v>499</v>
      </c>
      <c r="F483" t="s">
        <v>21</v>
      </c>
      <c r="G483" s="9"/>
      <c r="H483" s="3">
        <v>1187</v>
      </c>
      <c r="I483" s="8">
        <f>IF(H483="","",INDEX(Systems!F$4:F$985,MATCH($F483,Systems!D$4:D$985,0),1))</f>
        <v>15</v>
      </c>
      <c r="J483" s="9">
        <f>IF(H483="","",INDEX(Systems!E$4:E$985,MATCH($F483,Systems!D$4:D$985,0),1))</f>
        <v>25</v>
      </c>
      <c r="K483" s="9" t="s">
        <v>108</v>
      </c>
      <c r="L483" s="9">
        <v>1986</v>
      </c>
      <c r="M483" s="9">
        <v>2</v>
      </c>
      <c r="N483" s="8">
        <f t="shared" si="505"/>
        <v>17805</v>
      </c>
      <c r="O483" s="9">
        <f t="shared" si="506"/>
        <v>2019</v>
      </c>
      <c r="P483" s="2">
        <f t="shared" ref="P483:AI483" si="547">IF($B483="","",IF($O483=P$3,$N483*(1+(O$2*0.03)),IF(P$3=$O483+$J483,$N483*(1+(O$2*0.03)),IF(P$3=$O483+2*$J483,$N483*(1+(O$2*0.03)),IF(P$3=$O483+3*$J483,$N483*(1+(O$2*0.03)),IF(P$3=$O483+4*$J483,$N483*(1+(O$2*0.03)),IF(P$3=$O483+5*$J483,$N483*(1+(O$2*0.03)),"")))))))</f>
        <v>17805</v>
      </c>
      <c r="Q483" s="2" t="str">
        <f t="shared" si="547"/>
        <v/>
      </c>
      <c r="R483" s="2" t="str">
        <f t="shared" si="547"/>
        <v/>
      </c>
      <c r="S483" s="2" t="str">
        <f t="shared" si="547"/>
        <v/>
      </c>
      <c r="T483" s="2" t="str">
        <f t="shared" si="547"/>
        <v/>
      </c>
      <c r="U483" s="2" t="str">
        <f t="shared" si="547"/>
        <v/>
      </c>
      <c r="V483" s="2" t="str">
        <f t="shared" si="547"/>
        <v/>
      </c>
      <c r="W483" s="2" t="str">
        <f t="shared" si="547"/>
        <v/>
      </c>
      <c r="X483" s="2" t="str">
        <f t="shared" si="547"/>
        <v/>
      </c>
      <c r="Y483" s="2" t="str">
        <f t="shared" si="547"/>
        <v/>
      </c>
      <c r="Z483" s="2" t="str">
        <f t="shared" si="547"/>
        <v/>
      </c>
      <c r="AA483" s="2" t="str">
        <f t="shared" si="547"/>
        <v/>
      </c>
      <c r="AB483" s="2" t="str">
        <f t="shared" si="547"/>
        <v/>
      </c>
      <c r="AC483" s="2" t="str">
        <f t="shared" si="547"/>
        <v/>
      </c>
      <c r="AD483" s="2" t="str">
        <f t="shared" si="547"/>
        <v/>
      </c>
      <c r="AE483" s="2" t="str">
        <f t="shared" si="547"/>
        <v/>
      </c>
      <c r="AF483" s="2" t="str">
        <f t="shared" si="547"/>
        <v/>
      </c>
      <c r="AG483" s="2" t="str">
        <f t="shared" si="547"/>
        <v/>
      </c>
      <c r="AH483" s="2" t="str">
        <f t="shared" si="547"/>
        <v/>
      </c>
      <c r="AI483" s="2" t="str">
        <f t="shared" si="547"/>
        <v/>
      </c>
    </row>
    <row r="484" spans="2:35" ht="15" customHeight="1" x14ac:dyDescent="0.3">
      <c r="B484" t="s">
        <v>96</v>
      </c>
      <c r="C484" t="s">
        <v>261</v>
      </c>
      <c r="D484" t="s">
        <v>3</v>
      </c>
      <c r="E484" s="9" t="s">
        <v>500</v>
      </c>
      <c r="F484" t="s">
        <v>26</v>
      </c>
      <c r="G484" s="9"/>
      <c r="H484" s="3">
        <v>1142</v>
      </c>
      <c r="I484" s="8">
        <f>IF(H484="","",INDEX(Systems!F$4:F$985,MATCH($F484,Systems!D$4:D$985,0),1))</f>
        <v>25</v>
      </c>
      <c r="J484" s="9">
        <f>IF(H484="","",INDEX(Systems!E$4:E$985,MATCH($F484,Systems!D$4:D$985,0),1))</f>
        <v>25</v>
      </c>
      <c r="K484" s="9" t="s">
        <v>108</v>
      </c>
      <c r="L484" s="9">
        <v>2009</v>
      </c>
      <c r="M484" s="9">
        <v>3</v>
      </c>
      <c r="N484" s="8">
        <f t="shared" si="505"/>
        <v>28550</v>
      </c>
      <c r="O484" s="9">
        <f t="shared" si="506"/>
        <v>2034</v>
      </c>
      <c r="P484" s="2" t="str">
        <f t="shared" ref="P484:AI484" si="548">IF($B484="","",IF($O484=P$3,$N484*(1+(O$2*0.03)),IF(P$3=$O484+$J484,$N484*(1+(O$2*0.03)),IF(P$3=$O484+2*$J484,$N484*(1+(O$2*0.03)),IF(P$3=$O484+3*$J484,$N484*(1+(O$2*0.03)),IF(P$3=$O484+4*$J484,$N484*(1+(O$2*0.03)),IF(P$3=$O484+5*$J484,$N484*(1+(O$2*0.03)),"")))))))</f>
        <v/>
      </c>
      <c r="Q484" s="2" t="str">
        <f t="shared" si="548"/>
        <v/>
      </c>
      <c r="R484" s="2" t="str">
        <f t="shared" si="548"/>
        <v/>
      </c>
      <c r="S484" s="2" t="str">
        <f t="shared" si="548"/>
        <v/>
      </c>
      <c r="T484" s="2" t="str">
        <f t="shared" si="548"/>
        <v/>
      </c>
      <c r="U484" s="2" t="str">
        <f t="shared" si="548"/>
        <v/>
      </c>
      <c r="V484" s="2" t="str">
        <f t="shared" si="548"/>
        <v/>
      </c>
      <c r="W484" s="2" t="str">
        <f t="shared" si="548"/>
        <v/>
      </c>
      <c r="X484" s="2" t="str">
        <f t="shared" si="548"/>
        <v/>
      </c>
      <c r="Y484" s="2" t="str">
        <f t="shared" si="548"/>
        <v/>
      </c>
      <c r="Z484" s="2" t="str">
        <f t="shared" si="548"/>
        <v/>
      </c>
      <c r="AA484" s="2" t="str">
        <f t="shared" si="548"/>
        <v/>
      </c>
      <c r="AB484" s="2" t="str">
        <f t="shared" si="548"/>
        <v/>
      </c>
      <c r="AC484" s="2" t="str">
        <f t="shared" si="548"/>
        <v/>
      </c>
      <c r="AD484" s="2" t="str">
        <f t="shared" si="548"/>
        <v/>
      </c>
      <c r="AE484" s="2">
        <f t="shared" si="548"/>
        <v>41397.5</v>
      </c>
      <c r="AF484" s="2" t="str">
        <f t="shared" si="548"/>
        <v/>
      </c>
      <c r="AG484" s="2" t="str">
        <f t="shared" si="548"/>
        <v/>
      </c>
      <c r="AH484" s="2" t="str">
        <f t="shared" si="548"/>
        <v/>
      </c>
      <c r="AI484" s="2" t="str">
        <f t="shared" si="548"/>
        <v/>
      </c>
    </row>
    <row r="485" spans="2:35" ht="15" customHeight="1" x14ac:dyDescent="0.3">
      <c r="B485" t="s">
        <v>96</v>
      </c>
      <c r="C485" t="s">
        <v>261</v>
      </c>
      <c r="D485" t="s">
        <v>3</v>
      </c>
      <c r="E485" s="9" t="s">
        <v>501</v>
      </c>
      <c r="F485" t="s">
        <v>26</v>
      </c>
      <c r="G485" s="9"/>
      <c r="H485" s="3">
        <v>1783</v>
      </c>
      <c r="I485" s="8">
        <f>IF(H485="","",INDEX(Systems!F$4:F$985,MATCH($F485,Systems!D$4:D$985,0),1))</f>
        <v>25</v>
      </c>
      <c r="J485" s="9">
        <f>IF(H485="","",INDEX(Systems!E$4:E$985,MATCH($F485,Systems!D$4:D$985,0),1))</f>
        <v>25</v>
      </c>
      <c r="K485" s="9" t="s">
        <v>108</v>
      </c>
      <c r="L485" s="9">
        <v>2003</v>
      </c>
      <c r="M485" s="9">
        <v>3</v>
      </c>
      <c r="N485" s="8">
        <f t="shared" si="505"/>
        <v>44575</v>
      </c>
      <c r="O485" s="9">
        <f t="shared" si="506"/>
        <v>2028</v>
      </c>
      <c r="P485" s="2" t="str">
        <f t="shared" ref="P485:AI485" si="549">IF($B485="","",IF($O485=P$3,$N485*(1+(O$2*0.03)),IF(P$3=$O485+$J485,$N485*(1+(O$2*0.03)),IF(P$3=$O485+2*$J485,$N485*(1+(O$2*0.03)),IF(P$3=$O485+3*$J485,$N485*(1+(O$2*0.03)),IF(P$3=$O485+4*$J485,$N485*(1+(O$2*0.03)),IF(P$3=$O485+5*$J485,$N485*(1+(O$2*0.03)),"")))))))</f>
        <v/>
      </c>
      <c r="Q485" s="2" t="str">
        <f t="shared" si="549"/>
        <v/>
      </c>
      <c r="R485" s="2" t="str">
        <f t="shared" si="549"/>
        <v/>
      </c>
      <c r="S485" s="2" t="str">
        <f t="shared" si="549"/>
        <v/>
      </c>
      <c r="T485" s="2" t="str">
        <f t="shared" si="549"/>
        <v/>
      </c>
      <c r="U485" s="2" t="str">
        <f t="shared" si="549"/>
        <v/>
      </c>
      <c r="V485" s="2" t="str">
        <f t="shared" si="549"/>
        <v/>
      </c>
      <c r="W485" s="2" t="str">
        <f t="shared" si="549"/>
        <v/>
      </c>
      <c r="X485" s="2" t="str">
        <f t="shared" si="549"/>
        <v/>
      </c>
      <c r="Y485" s="2">
        <f t="shared" si="549"/>
        <v>56610.25</v>
      </c>
      <c r="Z485" s="2" t="str">
        <f t="shared" si="549"/>
        <v/>
      </c>
      <c r="AA485" s="2" t="str">
        <f t="shared" si="549"/>
        <v/>
      </c>
      <c r="AB485" s="2" t="str">
        <f t="shared" si="549"/>
        <v/>
      </c>
      <c r="AC485" s="2" t="str">
        <f t="shared" si="549"/>
        <v/>
      </c>
      <c r="AD485" s="2" t="str">
        <f t="shared" si="549"/>
        <v/>
      </c>
      <c r="AE485" s="2" t="str">
        <f t="shared" si="549"/>
        <v/>
      </c>
      <c r="AF485" s="2" t="str">
        <f t="shared" si="549"/>
        <v/>
      </c>
      <c r="AG485" s="2" t="str">
        <f t="shared" si="549"/>
        <v/>
      </c>
      <c r="AH485" s="2" t="str">
        <f t="shared" si="549"/>
        <v/>
      </c>
      <c r="AI485" s="2" t="str">
        <f t="shared" si="549"/>
        <v/>
      </c>
    </row>
    <row r="486" spans="2:35" ht="15" customHeight="1" x14ac:dyDescent="0.3">
      <c r="B486" t="s">
        <v>96</v>
      </c>
      <c r="C486" t="s">
        <v>261</v>
      </c>
      <c r="D486" t="s">
        <v>3</v>
      </c>
      <c r="E486" s="9" t="s">
        <v>502</v>
      </c>
      <c r="F486" t="s">
        <v>21</v>
      </c>
      <c r="G486" s="9"/>
      <c r="H486" s="3">
        <v>656</v>
      </c>
      <c r="I486" s="8">
        <f>IF(H486="","",INDEX(Systems!F$4:F$985,MATCH($F486,Systems!D$4:D$985,0),1))</f>
        <v>15</v>
      </c>
      <c r="J486" s="9">
        <f>IF(H486="","",INDEX(Systems!E$4:E$985,MATCH($F486,Systems!D$4:D$985,0),1))</f>
        <v>25</v>
      </c>
      <c r="K486" s="9" t="s">
        <v>108</v>
      </c>
      <c r="L486" s="9">
        <v>1991</v>
      </c>
      <c r="M486" s="9">
        <v>1</v>
      </c>
      <c r="N486" s="8">
        <f t="shared" si="505"/>
        <v>9840</v>
      </c>
      <c r="O486" s="9">
        <f t="shared" si="506"/>
        <v>2019</v>
      </c>
      <c r="P486" s="2">
        <f t="shared" ref="P486:AI486" si="550">IF($B486="","",IF($O486=P$3,$N486*(1+(O$2*0.03)),IF(P$3=$O486+$J486,$N486*(1+(O$2*0.03)),IF(P$3=$O486+2*$J486,$N486*(1+(O$2*0.03)),IF(P$3=$O486+3*$J486,$N486*(1+(O$2*0.03)),IF(P$3=$O486+4*$J486,$N486*(1+(O$2*0.03)),IF(P$3=$O486+5*$J486,$N486*(1+(O$2*0.03)),"")))))))</f>
        <v>9840</v>
      </c>
      <c r="Q486" s="2" t="str">
        <f t="shared" si="550"/>
        <v/>
      </c>
      <c r="R486" s="2" t="str">
        <f t="shared" si="550"/>
        <v/>
      </c>
      <c r="S486" s="2" t="str">
        <f t="shared" si="550"/>
        <v/>
      </c>
      <c r="T486" s="2" t="str">
        <f t="shared" si="550"/>
        <v/>
      </c>
      <c r="U486" s="2" t="str">
        <f t="shared" si="550"/>
        <v/>
      </c>
      <c r="V486" s="2" t="str">
        <f t="shared" si="550"/>
        <v/>
      </c>
      <c r="W486" s="2" t="str">
        <f t="shared" si="550"/>
        <v/>
      </c>
      <c r="X486" s="2" t="str">
        <f t="shared" si="550"/>
        <v/>
      </c>
      <c r="Y486" s="2" t="str">
        <f t="shared" si="550"/>
        <v/>
      </c>
      <c r="Z486" s="2" t="str">
        <f t="shared" si="550"/>
        <v/>
      </c>
      <c r="AA486" s="2" t="str">
        <f t="shared" si="550"/>
        <v/>
      </c>
      <c r="AB486" s="2" t="str">
        <f t="shared" si="550"/>
        <v/>
      </c>
      <c r="AC486" s="2" t="str">
        <f t="shared" si="550"/>
        <v/>
      </c>
      <c r="AD486" s="2" t="str">
        <f t="shared" si="550"/>
        <v/>
      </c>
      <c r="AE486" s="2" t="str">
        <f t="shared" si="550"/>
        <v/>
      </c>
      <c r="AF486" s="2" t="str">
        <f t="shared" si="550"/>
        <v/>
      </c>
      <c r="AG486" s="2" t="str">
        <f t="shared" si="550"/>
        <v/>
      </c>
      <c r="AH486" s="2" t="str">
        <f t="shared" si="550"/>
        <v/>
      </c>
      <c r="AI486" s="2" t="str">
        <f t="shared" si="550"/>
        <v/>
      </c>
    </row>
    <row r="487" spans="2:35" ht="15" customHeight="1" x14ac:dyDescent="0.3">
      <c r="B487" t="s">
        <v>96</v>
      </c>
      <c r="C487" t="s">
        <v>261</v>
      </c>
      <c r="D487" t="s">
        <v>3</v>
      </c>
      <c r="E487" s="9" t="s">
        <v>503</v>
      </c>
      <c r="F487" t="s">
        <v>21</v>
      </c>
      <c r="G487" s="9"/>
      <c r="H487" s="3">
        <v>518</v>
      </c>
      <c r="I487" s="8">
        <f>IF(H487="","",INDEX(Systems!F$4:F$985,MATCH($F487,Systems!D$4:D$985,0),1))</f>
        <v>15</v>
      </c>
      <c r="J487" s="9">
        <f>IF(H487="","",INDEX(Systems!E$4:E$985,MATCH($F487,Systems!D$4:D$985,0),1))</f>
        <v>25</v>
      </c>
      <c r="K487" s="9" t="s">
        <v>108</v>
      </c>
      <c r="L487" s="9">
        <v>2009</v>
      </c>
      <c r="M487" s="9">
        <v>3</v>
      </c>
      <c r="N487" s="8">
        <f t="shared" si="505"/>
        <v>7770</v>
      </c>
      <c r="O487" s="9">
        <f t="shared" si="506"/>
        <v>2034</v>
      </c>
      <c r="P487" s="2" t="str">
        <f t="shared" ref="P487:AI487" si="551">IF($B487="","",IF($O487=P$3,$N487*(1+(O$2*0.03)),IF(P$3=$O487+$J487,$N487*(1+(O$2*0.03)),IF(P$3=$O487+2*$J487,$N487*(1+(O$2*0.03)),IF(P$3=$O487+3*$J487,$N487*(1+(O$2*0.03)),IF(P$3=$O487+4*$J487,$N487*(1+(O$2*0.03)),IF(P$3=$O487+5*$J487,$N487*(1+(O$2*0.03)),"")))))))</f>
        <v/>
      </c>
      <c r="Q487" s="2" t="str">
        <f t="shared" si="551"/>
        <v/>
      </c>
      <c r="R487" s="2" t="str">
        <f t="shared" si="551"/>
        <v/>
      </c>
      <c r="S487" s="2" t="str">
        <f t="shared" si="551"/>
        <v/>
      </c>
      <c r="T487" s="2" t="str">
        <f t="shared" si="551"/>
        <v/>
      </c>
      <c r="U487" s="2" t="str">
        <f t="shared" si="551"/>
        <v/>
      </c>
      <c r="V487" s="2" t="str">
        <f t="shared" si="551"/>
        <v/>
      </c>
      <c r="W487" s="2" t="str">
        <f t="shared" si="551"/>
        <v/>
      </c>
      <c r="X487" s="2" t="str">
        <f t="shared" si="551"/>
        <v/>
      </c>
      <c r="Y487" s="2" t="str">
        <f t="shared" si="551"/>
        <v/>
      </c>
      <c r="Z487" s="2" t="str">
        <f t="shared" si="551"/>
        <v/>
      </c>
      <c r="AA487" s="2" t="str">
        <f t="shared" si="551"/>
        <v/>
      </c>
      <c r="AB487" s="2" t="str">
        <f t="shared" si="551"/>
        <v/>
      </c>
      <c r="AC487" s="2" t="str">
        <f t="shared" si="551"/>
        <v/>
      </c>
      <c r="AD487" s="2" t="str">
        <f t="shared" si="551"/>
        <v/>
      </c>
      <c r="AE487" s="2">
        <f t="shared" si="551"/>
        <v>11266.5</v>
      </c>
      <c r="AF487" s="2" t="str">
        <f t="shared" si="551"/>
        <v/>
      </c>
      <c r="AG487" s="2" t="str">
        <f t="shared" si="551"/>
        <v/>
      </c>
      <c r="AH487" s="2" t="str">
        <f t="shared" si="551"/>
        <v/>
      </c>
      <c r="AI487" s="2" t="str">
        <f t="shared" si="551"/>
        <v/>
      </c>
    </row>
    <row r="488" spans="2:35" ht="15" customHeight="1" x14ac:dyDescent="0.3">
      <c r="B488" t="s">
        <v>96</v>
      </c>
      <c r="C488" t="s">
        <v>261</v>
      </c>
      <c r="D488" t="s">
        <v>3</v>
      </c>
      <c r="E488" s="9" t="s">
        <v>485</v>
      </c>
      <c r="F488" t="s">
        <v>21</v>
      </c>
      <c r="G488" s="9"/>
      <c r="H488" s="3">
        <v>1661</v>
      </c>
      <c r="I488" s="8">
        <f>IF(H488="","",INDEX(Systems!F$4:F$985,MATCH($F488,Systems!D$4:D$985,0),1))</f>
        <v>15</v>
      </c>
      <c r="J488" s="9">
        <f>IF(H488="","",INDEX(Systems!E$4:E$985,MATCH($F488,Systems!D$4:D$985,0),1))</f>
        <v>25</v>
      </c>
      <c r="K488" s="9" t="s">
        <v>108</v>
      </c>
      <c r="L488" s="9">
        <v>1990</v>
      </c>
      <c r="M488" s="9">
        <v>2</v>
      </c>
      <c r="N488" s="8">
        <f t="shared" si="505"/>
        <v>24915</v>
      </c>
      <c r="O488" s="9">
        <f t="shared" si="506"/>
        <v>2019</v>
      </c>
      <c r="P488" s="2">
        <f t="shared" ref="P488:AI488" si="552">IF($B488="","",IF($O488=P$3,$N488*(1+(O$2*0.03)),IF(P$3=$O488+$J488,$N488*(1+(O$2*0.03)),IF(P$3=$O488+2*$J488,$N488*(1+(O$2*0.03)),IF(P$3=$O488+3*$J488,$N488*(1+(O$2*0.03)),IF(P$3=$O488+4*$J488,$N488*(1+(O$2*0.03)),IF(P$3=$O488+5*$J488,$N488*(1+(O$2*0.03)),"")))))))</f>
        <v>24915</v>
      </c>
      <c r="Q488" s="2" t="str">
        <f t="shared" si="552"/>
        <v/>
      </c>
      <c r="R488" s="2" t="str">
        <f t="shared" si="552"/>
        <v/>
      </c>
      <c r="S488" s="2" t="str">
        <f t="shared" si="552"/>
        <v/>
      </c>
      <c r="T488" s="2" t="str">
        <f t="shared" si="552"/>
        <v/>
      </c>
      <c r="U488" s="2" t="str">
        <f t="shared" si="552"/>
        <v/>
      </c>
      <c r="V488" s="2" t="str">
        <f t="shared" si="552"/>
        <v/>
      </c>
      <c r="W488" s="2" t="str">
        <f t="shared" si="552"/>
        <v/>
      </c>
      <c r="X488" s="2" t="str">
        <f t="shared" si="552"/>
        <v/>
      </c>
      <c r="Y488" s="2" t="str">
        <f t="shared" si="552"/>
        <v/>
      </c>
      <c r="Z488" s="2" t="str">
        <f t="shared" si="552"/>
        <v/>
      </c>
      <c r="AA488" s="2" t="str">
        <f t="shared" si="552"/>
        <v/>
      </c>
      <c r="AB488" s="2" t="str">
        <f t="shared" si="552"/>
        <v/>
      </c>
      <c r="AC488" s="2" t="str">
        <f t="shared" si="552"/>
        <v/>
      </c>
      <c r="AD488" s="2" t="str">
        <f t="shared" si="552"/>
        <v/>
      </c>
      <c r="AE488" s="2" t="str">
        <f t="shared" si="552"/>
        <v/>
      </c>
      <c r="AF488" s="2" t="str">
        <f t="shared" si="552"/>
        <v/>
      </c>
      <c r="AG488" s="2" t="str">
        <f t="shared" si="552"/>
        <v/>
      </c>
      <c r="AH488" s="2" t="str">
        <f t="shared" si="552"/>
        <v/>
      </c>
      <c r="AI488" s="2" t="str">
        <f t="shared" si="552"/>
        <v/>
      </c>
    </row>
    <row r="489" spans="2:35" ht="15" customHeight="1" x14ac:dyDescent="0.3">
      <c r="B489" t="s">
        <v>96</v>
      </c>
      <c r="C489" t="s">
        <v>261</v>
      </c>
      <c r="D489" t="s">
        <v>3</v>
      </c>
      <c r="E489" s="9" t="s">
        <v>504</v>
      </c>
      <c r="F489" t="s">
        <v>77</v>
      </c>
      <c r="G489" s="9"/>
      <c r="H489" s="3">
        <v>339</v>
      </c>
      <c r="I489" s="8">
        <f>IF(H489="","",INDEX(Systems!F$4:F$985,MATCH($F489,Systems!D$4:D$985,0),1))</f>
        <v>15</v>
      </c>
      <c r="J489" s="9">
        <f>IF(H489="","",INDEX(Systems!E$4:E$985,MATCH($F489,Systems!D$4:D$985,0),1))</f>
        <v>10</v>
      </c>
      <c r="K489" s="9" t="s">
        <v>108</v>
      </c>
      <c r="L489" s="9">
        <v>2003</v>
      </c>
      <c r="M489" s="9">
        <v>3</v>
      </c>
      <c r="N489" s="8">
        <f t="shared" si="505"/>
        <v>5085</v>
      </c>
      <c r="O489" s="9">
        <f t="shared" si="506"/>
        <v>2019</v>
      </c>
      <c r="P489" s="2">
        <f t="shared" ref="P489:AI489" si="553">IF($B489="","",IF($O489=P$3,$N489*(1+(O$2*0.03)),IF(P$3=$O489+$J489,$N489*(1+(O$2*0.03)),IF(P$3=$O489+2*$J489,$N489*(1+(O$2*0.03)),IF(P$3=$O489+3*$J489,$N489*(1+(O$2*0.03)),IF(P$3=$O489+4*$J489,$N489*(1+(O$2*0.03)),IF(P$3=$O489+5*$J489,$N489*(1+(O$2*0.03)),"")))))))</f>
        <v>5085</v>
      </c>
      <c r="Q489" s="2" t="str">
        <f t="shared" si="553"/>
        <v/>
      </c>
      <c r="R489" s="2" t="str">
        <f t="shared" si="553"/>
        <v/>
      </c>
      <c r="S489" s="2" t="str">
        <f t="shared" si="553"/>
        <v/>
      </c>
      <c r="T489" s="2" t="str">
        <f t="shared" si="553"/>
        <v/>
      </c>
      <c r="U489" s="2" t="str">
        <f t="shared" si="553"/>
        <v/>
      </c>
      <c r="V489" s="2" t="str">
        <f t="shared" si="553"/>
        <v/>
      </c>
      <c r="W489" s="2" t="str">
        <f t="shared" si="553"/>
        <v/>
      </c>
      <c r="X489" s="2" t="str">
        <f t="shared" si="553"/>
        <v/>
      </c>
      <c r="Y489" s="2" t="str">
        <f t="shared" si="553"/>
        <v/>
      </c>
      <c r="Z489" s="2">
        <f t="shared" si="553"/>
        <v>6610.5</v>
      </c>
      <c r="AA489" s="2" t="str">
        <f t="shared" si="553"/>
        <v/>
      </c>
      <c r="AB489" s="2" t="str">
        <f t="shared" si="553"/>
        <v/>
      </c>
      <c r="AC489" s="2" t="str">
        <f t="shared" si="553"/>
        <v/>
      </c>
      <c r="AD489" s="2" t="str">
        <f t="shared" si="553"/>
        <v/>
      </c>
      <c r="AE489" s="2" t="str">
        <f t="shared" si="553"/>
        <v/>
      </c>
      <c r="AF489" s="2" t="str">
        <f t="shared" si="553"/>
        <v/>
      </c>
      <c r="AG489" s="2" t="str">
        <f t="shared" si="553"/>
        <v/>
      </c>
      <c r="AH489" s="2" t="str">
        <f t="shared" si="553"/>
        <v/>
      </c>
      <c r="AI489" s="2" t="str">
        <f t="shared" si="553"/>
        <v/>
      </c>
    </row>
    <row r="490" spans="2:35" ht="15" customHeight="1" x14ac:dyDescent="0.3">
      <c r="B490" t="s">
        <v>96</v>
      </c>
      <c r="C490" t="s">
        <v>261</v>
      </c>
      <c r="D490" t="s">
        <v>3</v>
      </c>
      <c r="E490" s="9" t="s">
        <v>505</v>
      </c>
      <c r="F490" t="s">
        <v>77</v>
      </c>
      <c r="G490" s="9"/>
      <c r="H490" s="3">
        <v>856</v>
      </c>
      <c r="I490" s="8">
        <f>IF(H490="","",INDEX(Systems!F$4:F$985,MATCH($F490,Systems!D$4:D$985,0),1))</f>
        <v>15</v>
      </c>
      <c r="J490" s="9">
        <f>IF(H490="","",INDEX(Systems!E$4:E$985,MATCH($F490,Systems!D$4:D$985,0),1))</f>
        <v>10</v>
      </c>
      <c r="K490" s="9" t="s">
        <v>108</v>
      </c>
      <c r="L490" s="9">
        <v>2005</v>
      </c>
      <c r="M490" s="9">
        <v>3</v>
      </c>
      <c r="N490" s="8">
        <f t="shared" si="505"/>
        <v>12840</v>
      </c>
      <c r="O490" s="9">
        <f t="shared" si="506"/>
        <v>2019</v>
      </c>
      <c r="P490" s="2">
        <f t="shared" ref="P490:AI490" si="554">IF($B490="","",IF($O490=P$3,$N490*(1+(O$2*0.03)),IF(P$3=$O490+$J490,$N490*(1+(O$2*0.03)),IF(P$3=$O490+2*$J490,$N490*(1+(O$2*0.03)),IF(P$3=$O490+3*$J490,$N490*(1+(O$2*0.03)),IF(P$3=$O490+4*$J490,$N490*(1+(O$2*0.03)),IF(P$3=$O490+5*$J490,$N490*(1+(O$2*0.03)),"")))))))</f>
        <v>12840</v>
      </c>
      <c r="Q490" s="2" t="str">
        <f t="shared" si="554"/>
        <v/>
      </c>
      <c r="R490" s="2" t="str">
        <f t="shared" si="554"/>
        <v/>
      </c>
      <c r="S490" s="2" t="str">
        <f t="shared" si="554"/>
        <v/>
      </c>
      <c r="T490" s="2" t="str">
        <f t="shared" si="554"/>
        <v/>
      </c>
      <c r="U490" s="2" t="str">
        <f t="shared" si="554"/>
        <v/>
      </c>
      <c r="V490" s="2" t="str">
        <f t="shared" si="554"/>
        <v/>
      </c>
      <c r="W490" s="2" t="str">
        <f t="shared" si="554"/>
        <v/>
      </c>
      <c r="X490" s="2" t="str">
        <f t="shared" si="554"/>
        <v/>
      </c>
      <c r="Y490" s="2" t="str">
        <f t="shared" si="554"/>
        <v/>
      </c>
      <c r="Z490" s="2">
        <f t="shared" si="554"/>
        <v>16692</v>
      </c>
      <c r="AA490" s="2" t="str">
        <f t="shared" si="554"/>
        <v/>
      </c>
      <c r="AB490" s="2" t="str">
        <f t="shared" si="554"/>
        <v/>
      </c>
      <c r="AC490" s="2" t="str">
        <f t="shared" si="554"/>
        <v/>
      </c>
      <c r="AD490" s="2" t="str">
        <f t="shared" si="554"/>
        <v/>
      </c>
      <c r="AE490" s="2" t="str">
        <f t="shared" si="554"/>
        <v/>
      </c>
      <c r="AF490" s="2" t="str">
        <f t="shared" si="554"/>
        <v/>
      </c>
      <c r="AG490" s="2" t="str">
        <f t="shared" si="554"/>
        <v/>
      </c>
      <c r="AH490" s="2" t="str">
        <f t="shared" si="554"/>
        <v/>
      </c>
      <c r="AI490" s="2" t="str">
        <f t="shared" si="554"/>
        <v/>
      </c>
    </row>
    <row r="491" spans="2:35" ht="15" customHeight="1" x14ac:dyDescent="0.3">
      <c r="B491" t="s">
        <v>96</v>
      </c>
      <c r="C491" t="s">
        <v>261</v>
      </c>
      <c r="D491" t="s">
        <v>3</v>
      </c>
      <c r="E491" s="9" t="s">
        <v>506</v>
      </c>
      <c r="F491" t="s">
        <v>21</v>
      </c>
      <c r="G491" s="9"/>
      <c r="H491" s="3">
        <v>1876</v>
      </c>
      <c r="I491" s="8">
        <f>IF(H491="","",INDEX(Systems!F$4:F$985,MATCH($F491,Systems!D$4:D$985,0),1))</f>
        <v>15</v>
      </c>
      <c r="J491" s="9">
        <f>IF(H491="","",INDEX(Systems!E$4:E$985,MATCH($F491,Systems!D$4:D$985,0),1))</f>
        <v>25</v>
      </c>
      <c r="K491" s="9" t="s">
        <v>108</v>
      </c>
      <c r="L491" s="9">
        <v>2002</v>
      </c>
      <c r="M491" s="9">
        <v>3</v>
      </c>
      <c r="N491" s="8">
        <f t="shared" si="505"/>
        <v>28140</v>
      </c>
      <c r="O491" s="9">
        <f t="shared" si="506"/>
        <v>2027</v>
      </c>
      <c r="P491" s="2" t="str">
        <f t="shared" ref="P491:AI491" si="555">IF($B491="","",IF($O491=P$3,$N491*(1+(O$2*0.03)),IF(P$3=$O491+$J491,$N491*(1+(O$2*0.03)),IF(P$3=$O491+2*$J491,$N491*(1+(O$2*0.03)),IF(P$3=$O491+3*$J491,$N491*(1+(O$2*0.03)),IF(P$3=$O491+4*$J491,$N491*(1+(O$2*0.03)),IF(P$3=$O491+5*$J491,$N491*(1+(O$2*0.03)),"")))))))</f>
        <v/>
      </c>
      <c r="Q491" s="2" t="str">
        <f t="shared" si="555"/>
        <v/>
      </c>
      <c r="R491" s="2" t="str">
        <f t="shared" si="555"/>
        <v/>
      </c>
      <c r="S491" s="2" t="str">
        <f t="shared" si="555"/>
        <v/>
      </c>
      <c r="T491" s="2" t="str">
        <f t="shared" si="555"/>
        <v/>
      </c>
      <c r="U491" s="2" t="str">
        <f t="shared" si="555"/>
        <v/>
      </c>
      <c r="V491" s="2" t="str">
        <f t="shared" si="555"/>
        <v/>
      </c>
      <c r="W491" s="2" t="str">
        <f t="shared" si="555"/>
        <v/>
      </c>
      <c r="X491" s="2">
        <f t="shared" si="555"/>
        <v>34893.599999999999</v>
      </c>
      <c r="Y491" s="2" t="str">
        <f t="shared" si="555"/>
        <v/>
      </c>
      <c r="Z491" s="2" t="str">
        <f t="shared" si="555"/>
        <v/>
      </c>
      <c r="AA491" s="2" t="str">
        <f t="shared" si="555"/>
        <v/>
      </c>
      <c r="AB491" s="2" t="str">
        <f t="shared" si="555"/>
        <v/>
      </c>
      <c r="AC491" s="2" t="str">
        <f t="shared" si="555"/>
        <v/>
      </c>
      <c r="AD491" s="2" t="str">
        <f t="shared" si="555"/>
        <v/>
      </c>
      <c r="AE491" s="2" t="str">
        <f t="shared" si="555"/>
        <v/>
      </c>
      <c r="AF491" s="2" t="str">
        <f t="shared" si="555"/>
        <v/>
      </c>
      <c r="AG491" s="2" t="str">
        <f t="shared" si="555"/>
        <v/>
      </c>
      <c r="AH491" s="2" t="str">
        <f t="shared" si="555"/>
        <v/>
      </c>
      <c r="AI491" s="2" t="str">
        <f t="shared" si="555"/>
        <v/>
      </c>
    </row>
    <row r="492" spans="2:35" ht="15" customHeight="1" x14ac:dyDescent="0.3">
      <c r="B492" t="s">
        <v>96</v>
      </c>
      <c r="C492" t="s">
        <v>261</v>
      </c>
      <c r="D492" t="s">
        <v>7</v>
      </c>
      <c r="E492" s="9" t="s">
        <v>493</v>
      </c>
      <c r="F492" t="s">
        <v>50</v>
      </c>
      <c r="G492" s="9"/>
      <c r="H492" s="3">
        <v>960</v>
      </c>
      <c r="I492" s="8">
        <f>IF(H492="","",INDEX(Systems!F$4:F$985,MATCH($F492,Systems!D$4:D$985,0),1))</f>
        <v>7.9</v>
      </c>
      <c r="J492" s="9">
        <f>IF(H492="","",INDEX(Systems!E$4:E$985,MATCH($F492,Systems!D$4:D$985,0),1))</f>
        <v>15</v>
      </c>
      <c r="K492" s="9" t="s">
        <v>108</v>
      </c>
      <c r="L492" s="9">
        <v>2009</v>
      </c>
      <c r="M492" s="9">
        <v>2</v>
      </c>
      <c r="N492" s="8">
        <f t="shared" si="505"/>
        <v>7584</v>
      </c>
      <c r="O492" s="9">
        <f t="shared" si="506"/>
        <v>2021</v>
      </c>
      <c r="P492" s="2" t="str">
        <f t="shared" ref="P492:AI492" si="556">IF($B492="","",IF($O492=P$3,$N492*(1+(O$2*0.03)),IF(P$3=$O492+$J492,$N492*(1+(O$2*0.03)),IF(P$3=$O492+2*$J492,$N492*(1+(O$2*0.03)),IF(P$3=$O492+3*$J492,$N492*(1+(O$2*0.03)),IF(P$3=$O492+4*$J492,$N492*(1+(O$2*0.03)),IF(P$3=$O492+5*$J492,$N492*(1+(O$2*0.03)),"")))))))</f>
        <v/>
      </c>
      <c r="Q492" s="2" t="str">
        <f t="shared" si="556"/>
        <v/>
      </c>
      <c r="R492" s="2">
        <f t="shared" si="556"/>
        <v>8039.04</v>
      </c>
      <c r="S492" s="2" t="str">
        <f t="shared" si="556"/>
        <v/>
      </c>
      <c r="T492" s="2" t="str">
        <f t="shared" si="556"/>
        <v/>
      </c>
      <c r="U492" s="2" t="str">
        <f t="shared" si="556"/>
        <v/>
      </c>
      <c r="V492" s="2" t="str">
        <f t="shared" si="556"/>
        <v/>
      </c>
      <c r="W492" s="2" t="str">
        <f t="shared" si="556"/>
        <v/>
      </c>
      <c r="X492" s="2" t="str">
        <f t="shared" si="556"/>
        <v/>
      </c>
      <c r="Y492" s="2" t="str">
        <f t="shared" si="556"/>
        <v/>
      </c>
      <c r="Z492" s="2" t="str">
        <f t="shared" si="556"/>
        <v/>
      </c>
      <c r="AA492" s="2" t="str">
        <f t="shared" si="556"/>
        <v/>
      </c>
      <c r="AB492" s="2" t="str">
        <f t="shared" si="556"/>
        <v/>
      </c>
      <c r="AC492" s="2" t="str">
        <f t="shared" si="556"/>
        <v/>
      </c>
      <c r="AD492" s="2" t="str">
        <f t="shared" si="556"/>
        <v/>
      </c>
      <c r="AE492" s="2" t="str">
        <f t="shared" si="556"/>
        <v/>
      </c>
      <c r="AF492" s="2" t="str">
        <f t="shared" si="556"/>
        <v/>
      </c>
      <c r="AG492" s="2">
        <f t="shared" si="556"/>
        <v>11451.84</v>
      </c>
      <c r="AH492" s="2" t="str">
        <f t="shared" si="556"/>
        <v/>
      </c>
      <c r="AI492" s="2" t="str">
        <f t="shared" si="556"/>
        <v/>
      </c>
    </row>
    <row r="493" spans="2:35" ht="15" customHeight="1" x14ac:dyDescent="0.3">
      <c r="B493" t="s">
        <v>96</v>
      </c>
      <c r="C493" t="s">
        <v>261</v>
      </c>
      <c r="D493" t="s">
        <v>7</v>
      </c>
      <c r="E493" s="9" t="s">
        <v>494</v>
      </c>
      <c r="F493" t="s">
        <v>50</v>
      </c>
      <c r="G493" s="9"/>
      <c r="H493" s="3">
        <v>960</v>
      </c>
      <c r="I493" s="8">
        <f>IF(H493="","",INDEX(Systems!F$4:F$985,MATCH($F493,Systems!D$4:D$985,0),1))</f>
        <v>7.9</v>
      </c>
      <c r="J493" s="9">
        <f>IF(H493="","",INDEX(Systems!E$4:E$985,MATCH($F493,Systems!D$4:D$985,0),1))</f>
        <v>15</v>
      </c>
      <c r="K493" s="9" t="s">
        <v>108</v>
      </c>
      <c r="L493" s="9">
        <v>2009</v>
      </c>
      <c r="M493" s="9">
        <v>2</v>
      </c>
      <c r="N493" s="8">
        <f t="shared" si="505"/>
        <v>7584</v>
      </c>
      <c r="O493" s="9">
        <f t="shared" si="506"/>
        <v>2021</v>
      </c>
      <c r="P493" s="2" t="str">
        <f t="shared" ref="P493:AI493" si="557">IF($B493="","",IF($O493=P$3,$N493*(1+(O$2*0.03)),IF(P$3=$O493+$J493,$N493*(1+(O$2*0.03)),IF(P$3=$O493+2*$J493,$N493*(1+(O$2*0.03)),IF(P$3=$O493+3*$J493,$N493*(1+(O$2*0.03)),IF(P$3=$O493+4*$J493,$N493*(1+(O$2*0.03)),IF(P$3=$O493+5*$J493,$N493*(1+(O$2*0.03)),"")))))))</f>
        <v/>
      </c>
      <c r="Q493" s="2" t="str">
        <f t="shared" si="557"/>
        <v/>
      </c>
      <c r="R493" s="2">
        <f t="shared" si="557"/>
        <v>8039.04</v>
      </c>
      <c r="S493" s="2" t="str">
        <f t="shared" si="557"/>
        <v/>
      </c>
      <c r="T493" s="2" t="str">
        <f t="shared" si="557"/>
        <v/>
      </c>
      <c r="U493" s="2" t="str">
        <f t="shared" si="557"/>
        <v/>
      </c>
      <c r="V493" s="2" t="str">
        <f t="shared" si="557"/>
        <v/>
      </c>
      <c r="W493" s="2" t="str">
        <f t="shared" si="557"/>
        <v/>
      </c>
      <c r="X493" s="2" t="str">
        <f t="shared" si="557"/>
        <v/>
      </c>
      <c r="Y493" s="2" t="str">
        <f t="shared" si="557"/>
        <v/>
      </c>
      <c r="Z493" s="2" t="str">
        <f t="shared" si="557"/>
        <v/>
      </c>
      <c r="AA493" s="2" t="str">
        <f t="shared" si="557"/>
        <v/>
      </c>
      <c r="AB493" s="2" t="str">
        <f t="shared" si="557"/>
        <v/>
      </c>
      <c r="AC493" s="2" t="str">
        <f t="shared" si="557"/>
        <v/>
      </c>
      <c r="AD493" s="2" t="str">
        <f t="shared" si="557"/>
        <v/>
      </c>
      <c r="AE493" s="2" t="str">
        <f t="shared" si="557"/>
        <v/>
      </c>
      <c r="AF493" s="2" t="str">
        <f t="shared" si="557"/>
        <v/>
      </c>
      <c r="AG493" s="2">
        <f t="shared" si="557"/>
        <v>11451.84</v>
      </c>
      <c r="AH493" s="2" t="str">
        <f t="shared" si="557"/>
        <v/>
      </c>
      <c r="AI493" s="2" t="str">
        <f t="shared" si="557"/>
        <v/>
      </c>
    </row>
    <row r="494" spans="2:35" ht="15" customHeight="1" x14ac:dyDescent="0.3">
      <c r="B494" t="s">
        <v>96</v>
      </c>
      <c r="C494" t="s">
        <v>261</v>
      </c>
      <c r="D494" t="s">
        <v>7</v>
      </c>
      <c r="E494" s="9" t="s">
        <v>495</v>
      </c>
      <c r="F494" t="s">
        <v>50</v>
      </c>
      <c r="G494" s="9"/>
      <c r="H494" s="3">
        <v>960</v>
      </c>
      <c r="I494" s="8">
        <f>IF(H494="","",INDEX(Systems!F$4:F$985,MATCH($F494,Systems!D$4:D$985,0),1))</f>
        <v>7.9</v>
      </c>
      <c r="J494" s="9">
        <f>IF(H494="","",INDEX(Systems!E$4:E$985,MATCH($F494,Systems!D$4:D$985,0),1))</f>
        <v>15</v>
      </c>
      <c r="K494" s="9" t="s">
        <v>108</v>
      </c>
      <c r="L494" s="9">
        <v>2009</v>
      </c>
      <c r="M494" s="9">
        <v>2</v>
      </c>
      <c r="N494" s="8">
        <f t="shared" si="505"/>
        <v>7584</v>
      </c>
      <c r="O494" s="9">
        <f t="shared" si="506"/>
        <v>2021</v>
      </c>
      <c r="P494" s="2" t="str">
        <f t="shared" ref="P494:AI494" si="558">IF($B494="","",IF($O494=P$3,$N494*(1+(O$2*0.03)),IF(P$3=$O494+$J494,$N494*(1+(O$2*0.03)),IF(P$3=$O494+2*$J494,$N494*(1+(O$2*0.03)),IF(P$3=$O494+3*$J494,$N494*(1+(O$2*0.03)),IF(P$3=$O494+4*$J494,$N494*(1+(O$2*0.03)),IF(P$3=$O494+5*$J494,$N494*(1+(O$2*0.03)),"")))))))</f>
        <v/>
      </c>
      <c r="Q494" s="2" t="str">
        <f t="shared" si="558"/>
        <v/>
      </c>
      <c r="R494" s="2">
        <f t="shared" si="558"/>
        <v>8039.04</v>
      </c>
      <c r="S494" s="2" t="str">
        <f t="shared" si="558"/>
        <v/>
      </c>
      <c r="T494" s="2" t="str">
        <f t="shared" si="558"/>
        <v/>
      </c>
      <c r="U494" s="2" t="str">
        <f t="shared" si="558"/>
        <v/>
      </c>
      <c r="V494" s="2" t="str">
        <f t="shared" si="558"/>
        <v/>
      </c>
      <c r="W494" s="2" t="str">
        <f t="shared" si="558"/>
        <v/>
      </c>
      <c r="X494" s="2" t="str">
        <f t="shared" si="558"/>
        <v/>
      </c>
      <c r="Y494" s="2" t="str">
        <f t="shared" si="558"/>
        <v/>
      </c>
      <c r="Z494" s="2" t="str">
        <f t="shared" si="558"/>
        <v/>
      </c>
      <c r="AA494" s="2" t="str">
        <f t="shared" si="558"/>
        <v/>
      </c>
      <c r="AB494" s="2" t="str">
        <f t="shared" si="558"/>
        <v/>
      </c>
      <c r="AC494" s="2" t="str">
        <f t="shared" si="558"/>
        <v/>
      </c>
      <c r="AD494" s="2" t="str">
        <f t="shared" si="558"/>
        <v/>
      </c>
      <c r="AE494" s="2" t="str">
        <f t="shared" si="558"/>
        <v/>
      </c>
      <c r="AF494" s="2" t="str">
        <f t="shared" si="558"/>
        <v/>
      </c>
      <c r="AG494" s="2">
        <f t="shared" si="558"/>
        <v>11451.84</v>
      </c>
      <c r="AH494" s="2" t="str">
        <f t="shared" si="558"/>
        <v/>
      </c>
      <c r="AI494" s="2" t="str">
        <f t="shared" si="558"/>
        <v/>
      </c>
    </row>
    <row r="495" spans="2:35" ht="15" customHeight="1" x14ac:dyDescent="0.3">
      <c r="B495" t="s">
        <v>96</v>
      </c>
      <c r="C495" t="s">
        <v>261</v>
      </c>
      <c r="D495" t="s">
        <v>7</v>
      </c>
      <c r="E495" s="9" t="s">
        <v>496</v>
      </c>
      <c r="F495" t="s">
        <v>42</v>
      </c>
      <c r="G495" s="9"/>
      <c r="H495" s="3">
        <v>400</v>
      </c>
      <c r="I495" s="8">
        <f>IF(H495="","",INDEX(Systems!F$4:F$985,MATCH($F495,Systems!D$4:D$985,0),1))</f>
        <v>9.75</v>
      </c>
      <c r="J495" s="9">
        <f>IF(H495="","",INDEX(Systems!E$4:E$985,MATCH($F495,Systems!D$4:D$985,0),1))</f>
        <v>12</v>
      </c>
      <c r="K495" s="9" t="s">
        <v>108</v>
      </c>
      <c r="L495" s="9">
        <v>2009</v>
      </c>
      <c r="M495" s="9">
        <v>3</v>
      </c>
      <c r="N495" s="8">
        <f t="shared" si="505"/>
        <v>3900</v>
      </c>
      <c r="O495" s="9">
        <f t="shared" si="506"/>
        <v>2021</v>
      </c>
      <c r="P495" s="2" t="str">
        <f t="shared" ref="P495:AI495" si="559">IF($B495="","",IF($O495=P$3,$N495*(1+(O$2*0.03)),IF(P$3=$O495+$J495,$N495*(1+(O$2*0.03)),IF(P$3=$O495+2*$J495,$N495*(1+(O$2*0.03)),IF(P$3=$O495+3*$J495,$N495*(1+(O$2*0.03)),IF(P$3=$O495+4*$J495,$N495*(1+(O$2*0.03)),IF(P$3=$O495+5*$J495,$N495*(1+(O$2*0.03)),"")))))))</f>
        <v/>
      </c>
      <c r="Q495" s="2" t="str">
        <f t="shared" si="559"/>
        <v/>
      </c>
      <c r="R495" s="2">
        <f t="shared" si="559"/>
        <v>4134</v>
      </c>
      <c r="S495" s="2" t="str">
        <f t="shared" si="559"/>
        <v/>
      </c>
      <c r="T495" s="2" t="str">
        <f t="shared" si="559"/>
        <v/>
      </c>
      <c r="U495" s="2" t="str">
        <f t="shared" si="559"/>
        <v/>
      </c>
      <c r="V495" s="2" t="str">
        <f t="shared" si="559"/>
        <v/>
      </c>
      <c r="W495" s="2" t="str">
        <f t="shared" si="559"/>
        <v/>
      </c>
      <c r="X495" s="2" t="str">
        <f t="shared" si="559"/>
        <v/>
      </c>
      <c r="Y495" s="2" t="str">
        <f t="shared" si="559"/>
        <v/>
      </c>
      <c r="Z495" s="2" t="str">
        <f t="shared" si="559"/>
        <v/>
      </c>
      <c r="AA495" s="2" t="str">
        <f t="shared" si="559"/>
        <v/>
      </c>
      <c r="AB495" s="2" t="str">
        <f t="shared" si="559"/>
        <v/>
      </c>
      <c r="AC495" s="2" t="str">
        <f t="shared" si="559"/>
        <v/>
      </c>
      <c r="AD495" s="2">
        <f t="shared" si="559"/>
        <v>5538</v>
      </c>
      <c r="AE495" s="2" t="str">
        <f t="shared" si="559"/>
        <v/>
      </c>
      <c r="AF495" s="2" t="str">
        <f t="shared" si="559"/>
        <v/>
      </c>
      <c r="AG495" s="2" t="str">
        <f t="shared" si="559"/>
        <v/>
      </c>
      <c r="AH495" s="2" t="str">
        <f t="shared" si="559"/>
        <v/>
      </c>
      <c r="AI495" s="2" t="str">
        <f t="shared" si="559"/>
        <v/>
      </c>
    </row>
    <row r="496" spans="2:35" ht="15" customHeight="1" x14ac:dyDescent="0.3">
      <c r="B496" t="s">
        <v>96</v>
      </c>
      <c r="C496" t="s">
        <v>261</v>
      </c>
      <c r="D496" t="s">
        <v>7</v>
      </c>
      <c r="E496" s="9" t="s">
        <v>497</v>
      </c>
      <c r="F496" t="s">
        <v>50</v>
      </c>
      <c r="G496" s="9"/>
      <c r="H496" s="3">
        <v>4200</v>
      </c>
      <c r="I496" s="8">
        <f>IF(H496="","",INDEX(Systems!F$4:F$985,MATCH($F496,Systems!D$4:D$985,0),1))</f>
        <v>7.9</v>
      </c>
      <c r="J496" s="9">
        <f>IF(H496="","",INDEX(Systems!E$4:E$985,MATCH($F496,Systems!D$4:D$985,0),1))</f>
        <v>15</v>
      </c>
      <c r="K496" s="9" t="s">
        <v>108</v>
      </c>
      <c r="L496" s="9">
        <v>1991</v>
      </c>
      <c r="M496" s="9">
        <v>2</v>
      </c>
      <c r="N496" s="8">
        <f t="shared" si="505"/>
        <v>33180</v>
      </c>
      <c r="O496" s="9">
        <f t="shared" si="506"/>
        <v>2019</v>
      </c>
      <c r="P496" s="2">
        <f t="shared" ref="P496:AI496" si="560">IF($B496="","",IF($O496=P$3,$N496*(1+(O$2*0.03)),IF(P$3=$O496+$J496,$N496*(1+(O$2*0.03)),IF(P$3=$O496+2*$J496,$N496*(1+(O$2*0.03)),IF(P$3=$O496+3*$J496,$N496*(1+(O$2*0.03)),IF(P$3=$O496+4*$J496,$N496*(1+(O$2*0.03)),IF(P$3=$O496+5*$J496,$N496*(1+(O$2*0.03)),"")))))))</f>
        <v>33180</v>
      </c>
      <c r="Q496" s="2" t="str">
        <f t="shared" si="560"/>
        <v/>
      </c>
      <c r="R496" s="2" t="str">
        <f t="shared" si="560"/>
        <v/>
      </c>
      <c r="S496" s="2" t="str">
        <f t="shared" si="560"/>
        <v/>
      </c>
      <c r="T496" s="2" t="str">
        <f t="shared" si="560"/>
        <v/>
      </c>
      <c r="U496" s="2" t="str">
        <f t="shared" si="560"/>
        <v/>
      </c>
      <c r="V496" s="2" t="str">
        <f t="shared" si="560"/>
        <v/>
      </c>
      <c r="W496" s="2" t="str">
        <f t="shared" si="560"/>
        <v/>
      </c>
      <c r="X496" s="2" t="str">
        <f t="shared" si="560"/>
        <v/>
      </c>
      <c r="Y496" s="2" t="str">
        <f t="shared" si="560"/>
        <v/>
      </c>
      <c r="Z496" s="2" t="str">
        <f t="shared" si="560"/>
        <v/>
      </c>
      <c r="AA496" s="2" t="str">
        <f t="shared" si="560"/>
        <v/>
      </c>
      <c r="AB496" s="2" t="str">
        <f t="shared" si="560"/>
        <v/>
      </c>
      <c r="AC496" s="2" t="str">
        <f t="shared" si="560"/>
        <v/>
      </c>
      <c r="AD496" s="2" t="str">
        <f t="shared" si="560"/>
        <v/>
      </c>
      <c r="AE496" s="2">
        <f t="shared" si="560"/>
        <v>48111</v>
      </c>
      <c r="AF496" s="2" t="str">
        <f t="shared" si="560"/>
        <v/>
      </c>
      <c r="AG496" s="2" t="str">
        <f t="shared" si="560"/>
        <v/>
      </c>
      <c r="AH496" s="2" t="str">
        <f t="shared" si="560"/>
        <v/>
      </c>
      <c r="AI496" s="2" t="str">
        <f t="shared" si="560"/>
        <v/>
      </c>
    </row>
    <row r="497" spans="2:35" ht="15" customHeight="1" x14ac:dyDescent="0.3">
      <c r="B497" t="s">
        <v>96</v>
      </c>
      <c r="C497" t="s">
        <v>261</v>
      </c>
      <c r="D497" t="s">
        <v>7</v>
      </c>
      <c r="E497" s="9" t="s">
        <v>476</v>
      </c>
      <c r="F497" t="s">
        <v>50</v>
      </c>
      <c r="G497" s="9"/>
      <c r="H497" s="3">
        <v>960</v>
      </c>
      <c r="I497" s="8">
        <f>IF(H497="","",INDEX(Systems!F$4:F$985,MATCH($F497,Systems!D$4:D$985,0),1))</f>
        <v>7.9</v>
      </c>
      <c r="J497" s="9">
        <f>IF(H497="","",INDEX(Systems!E$4:E$985,MATCH($F497,Systems!D$4:D$985,0),1))</f>
        <v>15</v>
      </c>
      <c r="K497" s="9" t="s">
        <v>108</v>
      </c>
      <c r="L497" s="9">
        <v>1986</v>
      </c>
      <c r="M497" s="9">
        <v>2</v>
      </c>
      <c r="N497" s="8">
        <f t="shared" si="505"/>
        <v>7584</v>
      </c>
      <c r="O497" s="9">
        <f t="shared" si="506"/>
        <v>2019</v>
      </c>
      <c r="P497" s="2">
        <f t="shared" ref="P497:AI497" si="561">IF($B497="","",IF($O497=P$3,$N497*(1+(O$2*0.03)),IF(P$3=$O497+$J497,$N497*(1+(O$2*0.03)),IF(P$3=$O497+2*$J497,$N497*(1+(O$2*0.03)),IF(P$3=$O497+3*$J497,$N497*(1+(O$2*0.03)),IF(P$3=$O497+4*$J497,$N497*(1+(O$2*0.03)),IF(P$3=$O497+5*$J497,$N497*(1+(O$2*0.03)),"")))))))</f>
        <v>7584</v>
      </c>
      <c r="Q497" s="2" t="str">
        <f t="shared" si="561"/>
        <v/>
      </c>
      <c r="R497" s="2" t="str">
        <f t="shared" si="561"/>
        <v/>
      </c>
      <c r="S497" s="2" t="str">
        <f t="shared" si="561"/>
        <v/>
      </c>
      <c r="T497" s="2" t="str">
        <f t="shared" si="561"/>
        <v/>
      </c>
      <c r="U497" s="2" t="str">
        <f t="shared" si="561"/>
        <v/>
      </c>
      <c r="V497" s="2" t="str">
        <f t="shared" si="561"/>
        <v/>
      </c>
      <c r="W497" s="2" t="str">
        <f t="shared" si="561"/>
        <v/>
      </c>
      <c r="X497" s="2" t="str">
        <f t="shared" si="561"/>
        <v/>
      </c>
      <c r="Y497" s="2" t="str">
        <f t="shared" si="561"/>
        <v/>
      </c>
      <c r="Z497" s="2" t="str">
        <f t="shared" si="561"/>
        <v/>
      </c>
      <c r="AA497" s="2" t="str">
        <f t="shared" si="561"/>
        <v/>
      </c>
      <c r="AB497" s="2" t="str">
        <f t="shared" si="561"/>
        <v/>
      </c>
      <c r="AC497" s="2" t="str">
        <f t="shared" si="561"/>
        <v/>
      </c>
      <c r="AD497" s="2" t="str">
        <f t="shared" si="561"/>
        <v/>
      </c>
      <c r="AE497" s="2">
        <f t="shared" si="561"/>
        <v>10996.8</v>
      </c>
      <c r="AF497" s="2" t="str">
        <f t="shared" si="561"/>
        <v/>
      </c>
      <c r="AG497" s="2" t="str">
        <f t="shared" si="561"/>
        <v/>
      </c>
      <c r="AH497" s="2" t="str">
        <f t="shared" si="561"/>
        <v/>
      </c>
      <c r="AI497" s="2" t="str">
        <f t="shared" si="561"/>
        <v/>
      </c>
    </row>
    <row r="498" spans="2:35" ht="15" customHeight="1" x14ac:dyDescent="0.3">
      <c r="B498" t="s">
        <v>96</v>
      </c>
      <c r="C498" t="s">
        <v>261</v>
      </c>
      <c r="D498" t="s">
        <v>7</v>
      </c>
      <c r="E498" s="9" t="s">
        <v>477</v>
      </c>
      <c r="F498" t="s">
        <v>50</v>
      </c>
      <c r="G498" s="9"/>
      <c r="H498" s="3">
        <v>960</v>
      </c>
      <c r="I498" s="8">
        <f>IF(H498="","",INDEX(Systems!F$4:F$985,MATCH($F498,Systems!D$4:D$985,0),1))</f>
        <v>7.9</v>
      </c>
      <c r="J498" s="9">
        <f>IF(H498="","",INDEX(Systems!E$4:E$985,MATCH($F498,Systems!D$4:D$985,0),1))</f>
        <v>15</v>
      </c>
      <c r="K498" s="9" t="s">
        <v>108</v>
      </c>
      <c r="L498" s="9">
        <v>2001</v>
      </c>
      <c r="M498" s="9">
        <v>2</v>
      </c>
      <c r="N498" s="8">
        <f t="shared" si="505"/>
        <v>7584</v>
      </c>
      <c r="O498" s="9">
        <f t="shared" si="506"/>
        <v>2019</v>
      </c>
      <c r="P498" s="2">
        <f t="shared" ref="P498:AI498" si="562">IF($B498="","",IF($O498=P$3,$N498*(1+(O$2*0.03)),IF(P$3=$O498+$J498,$N498*(1+(O$2*0.03)),IF(P$3=$O498+2*$J498,$N498*(1+(O$2*0.03)),IF(P$3=$O498+3*$J498,$N498*(1+(O$2*0.03)),IF(P$3=$O498+4*$J498,$N498*(1+(O$2*0.03)),IF(P$3=$O498+5*$J498,$N498*(1+(O$2*0.03)),"")))))))</f>
        <v>7584</v>
      </c>
      <c r="Q498" s="2" t="str">
        <f t="shared" si="562"/>
        <v/>
      </c>
      <c r="R498" s="2" t="str">
        <f t="shared" si="562"/>
        <v/>
      </c>
      <c r="S498" s="2" t="str">
        <f t="shared" si="562"/>
        <v/>
      </c>
      <c r="T498" s="2" t="str">
        <f t="shared" si="562"/>
        <v/>
      </c>
      <c r="U498" s="2" t="str">
        <f t="shared" si="562"/>
        <v/>
      </c>
      <c r="V498" s="2" t="str">
        <f t="shared" si="562"/>
        <v/>
      </c>
      <c r="W498" s="2" t="str">
        <f t="shared" si="562"/>
        <v/>
      </c>
      <c r="X498" s="2" t="str">
        <f t="shared" si="562"/>
        <v/>
      </c>
      <c r="Y498" s="2" t="str">
        <f t="shared" si="562"/>
        <v/>
      </c>
      <c r="Z498" s="2" t="str">
        <f t="shared" si="562"/>
        <v/>
      </c>
      <c r="AA498" s="2" t="str">
        <f t="shared" si="562"/>
        <v/>
      </c>
      <c r="AB498" s="2" t="str">
        <f t="shared" si="562"/>
        <v/>
      </c>
      <c r="AC498" s="2" t="str">
        <f t="shared" si="562"/>
        <v/>
      </c>
      <c r="AD498" s="2" t="str">
        <f t="shared" si="562"/>
        <v/>
      </c>
      <c r="AE498" s="2">
        <f t="shared" si="562"/>
        <v>10996.8</v>
      </c>
      <c r="AF498" s="2" t="str">
        <f t="shared" si="562"/>
        <v/>
      </c>
      <c r="AG498" s="2" t="str">
        <f t="shared" si="562"/>
        <v/>
      </c>
      <c r="AH498" s="2" t="str">
        <f t="shared" si="562"/>
        <v/>
      </c>
      <c r="AI498" s="2" t="str">
        <f t="shared" si="562"/>
        <v/>
      </c>
    </row>
    <row r="499" spans="2:35" ht="15" customHeight="1" x14ac:dyDescent="0.3">
      <c r="B499" t="s">
        <v>96</v>
      </c>
      <c r="C499" t="s">
        <v>261</v>
      </c>
      <c r="D499" t="s">
        <v>7</v>
      </c>
      <c r="E499" s="9" t="s">
        <v>478</v>
      </c>
      <c r="F499" t="s">
        <v>50</v>
      </c>
      <c r="G499" s="9"/>
      <c r="H499" s="3">
        <v>960</v>
      </c>
      <c r="I499" s="8">
        <f>IF(H499="","",INDEX(Systems!F$4:F$985,MATCH($F499,Systems!D$4:D$985,0),1))</f>
        <v>7.9</v>
      </c>
      <c r="J499" s="9">
        <f>IF(H499="","",INDEX(Systems!E$4:E$985,MATCH($F499,Systems!D$4:D$985,0),1))</f>
        <v>15</v>
      </c>
      <c r="K499" s="9" t="s">
        <v>108</v>
      </c>
      <c r="L499" s="9">
        <v>2001</v>
      </c>
      <c r="M499" s="9">
        <v>2</v>
      </c>
      <c r="N499" s="8">
        <f t="shared" si="505"/>
        <v>7584</v>
      </c>
      <c r="O499" s="9">
        <f t="shared" si="506"/>
        <v>2019</v>
      </c>
      <c r="P499" s="2">
        <f t="shared" ref="P499:AI499" si="563">IF($B499="","",IF($O499=P$3,$N499*(1+(O$2*0.03)),IF(P$3=$O499+$J499,$N499*(1+(O$2*0.03)),IF(P$3=$O499+2*$J499,$N499*(1+(O$2*0.03)),IF(P$3=$O499+3*$J499,$N499*(1+(O$2*0.03)),IF(P$3=$O499+4*$J499,$N499*(1+(O$2*0.03)),IF(P$3=$O499+5*$J499,$N499*(1+(O$2*0.03)),"")))))))</f>
        <v>7584</v>
      </c>
      <c r="Q499" s="2" t="str">
        <f t="shared" si="563"/>
        <v/>
      </c>
      <c r="R499" s="2" t="str">
        <f t="shared" si="563"/>
        <v/>
      </c>
      <c r="S499" s="2" t="str">
        <f t="shared" si="563"/>
        <v/>
      </c>
      <c r="T499" s="2" t="str">
        <f t="shared" si="563"/>
        <v/>
      </c>
      <c r="U499" s="2" t="str">
        <f t="shared" si="563"/>
        <v/>
      </c>
      <c r="V499" s="2" t="str">
        <f t="shared" si="563"/>
        <v/>
      </c>
      <c r="W499" s="2" t="str">
        <f t="shared" si="563"/>
        <v/>
      </c>
      <c r="X499" s="2" t="str">
        <f t="shared" si="563"/>
        <v/>
      </c>
      <c r="Y499" s="2" t="str">
        <f t="shared" si="563"/>
        <v/>
      </c>
      <c r="Z499" s="2" t="str">
        <f t="shared" si="563"/>
        <v/>
      </c>
      <c r="AA499" s="2" t="str">
        <f t="shared" si="563"/>
        <v/>
      </c>
      <c r="AB499" s="2" t="str">
        <f t="shared" si="563"/>
        <v/>
      </c>
      <c r="AC499" s="2" t="str">
        <f t="shared" si="563"/>
        <v/>
      </c>
      <c r="AD499" s="2" t="str">
        <f t="shared" si="563"/>
        <v/>
      </c>
      <c r="AE499" s="2">
        <f t="shared" si="563"/>
        <v>10996.8</v>
      </c>
      <c r="AF499" s="2" t="str">
        <f t="shared" si="563"/>
        <v/>
      </c>
      <c r="AG499" s="2" t="str">
        <f t="shared" si="563"/>
        <v/>
      </c>
      <c r="AH499" s="2" t="str">
        <f t="shared" si="563"/>
        <v/>
      </c>
      <c r="AI499" s="2" t="str">
        <f t="shared" si="563"/>
        <v/>
      </c>
    </row>
    <row r="500" spans="2:35" ht="15" customHeight="1" x14ac:dyDescent="0.3">
      <c r="B500" t="s">
        <v>96</v>
      </c>
      <c r="C500" t="s">
        <v>261</v>
      </c>
      <c r="D500" t="s">
        <v>7</v>
      </c>
      <c r="E500" s="9" t="s">
        <v>479</v>
      </c>
      <c r="F500" t="s">
        <v>50</v>
      </c>
      <c r="G500" s="9"/>
      <c r="H500" s="3">
        <v>960</v>
      </c>
      <c r="I500" s="8">
        <f>IF(H500="","",INDEX(Systems!F$4:F$985,MATCH($F500,Systems!D$4:D$985,0),1))</f>
        <v>7.9</v>
      </c>
      <c r="J500" s="9">
        <f>IF(H500="","",INDEX(Systems!E$4:E$985,MATCH($F500,Systems!D$4:D$985,0),1))</f>
        <v>15</v>
      </c>
      <c r="K500" s="9" t="s">
        <v>108</v>
      </c>
      <c r="L500" s="9">
        <v>2009</v>
      </c>
      <c r="M500" s="9">
        <v>2</v>
      </c>
      <c r="N500" s="8">
        <f t="shared" si="505"/>
        <v>7584</v>
      </c>
      <c r="O500" s="9">
        <f t="shared" si="506"/>
        <v>2021</v>
      </c>
      <c r="P500" s="2" t="str">
        <f t="shared" ref="P500:AI500" si="564">IF($B500="","",IF($O500=P$3,$N500*(1+(O$2*0.03)),IF(P$3=$O500+$J500,$N500*(1+(O$2*0.03)),IF(P$3=$O500+2*$J500,$N500*(1+(O$2*0.03)),IF(P$3=$O500+3*$J500,$N500*(1+(O$2*0.03)),IF(P$3=$O500+4*$J500,$N500*(1+(O$2*0.03)),IF(P$3=$O500+5*$J500,$N500*(1+(O$2*0.03)),"")))))))</f>
        <v/>
      </c>
      <c r="Q500" s="2" t="str">
        <f t="shared" si="564"/>
        <v/>
      </c>
      <c r="R500" s="2">
        <f t="shared" si="564"/>
        <v>8039.04</v>
      </c>
      <c r="S500" s="2" t="str">
        <f t="shared" si="564"/>
        <v/>
      </c>
      <c r="T500" s="2" t="str">
        <f t="shared" si="564"/>
        <v/>
      </c>
      <c r="U500" s="2" t="str">
        <f t="shared" si="564"/>
        <v/>
      </c>
      <c r="V500" s="2" t="str">
        <f t="shared" si="564"/>
        <v/>
      </c>
      <c r="W500" s="2" t="str">
        <f t="shared" si="564"/>
        <v/>
      </c>
      <c r="X500" s="2" t="str">
        <f t="shared" si="564"/>
        <v/>
      </c>
      <c r="Y500" s="2" t="str">
        <f t="shared" si="564"/>
        <v/>
      </c>
      <c r="Z500" s="2" t="str">
        <f t="shared" si="564"/>
        <v/>
      </c>
      <c r="AA500" s="2" t="str">
        <f t="shared" si="564"/>
        <v/>
      </c>
      <c r="AB500" s="2" t="str">
        <f t="shared" si="564"/>
        <v/>
      </c>
      <c r="AC500" s="2" t="str">
        <f t="shared" si="564"/>
        <v/>
      </c>
      <c r="AD500" s="2" t="str">
        <f t="shared" si="564"/>
        <v/>
      </c>
      <c r="AE500" s="2" t="str">
        <f t="shared" si="564"/>
        <v/>
      </c>
      <c r="AF500" s="2" t="str">
        <f t="shared" si="564"/>
        <v/>
      </c>
      <c r="AG500" s="2">
        <f t="shared" si="564"/>
        <v>11451.84</v>
      </c>
      <c r="AH500" s="2" t="str">
        <f t="shared" si="564"/>
        <v/>
      </c>
      <c r="AI500" s="2" t="str">
        <f t="shared" si="564"/>
        <v/>
      </c>
    </row>
    <row r="501" spans="2:35" ht="15" customHeight="1" x14ac:dyDescent="0.3">
      <c r="B501" t="s">
        <v>96</v>
      </c>
      <c r="C501" t="s">
        <v>261</v>
      </c>
      <c r="D501" t="s">
        <v>7</v>
      </c>
      <c r="E501" s="9" t="s">
        <v>480</v>
      </c>
      <c r="F501" t="s">
        <v>50</v>
      </c>
      <c r="G501" s="9"/>
      <c r="H501" s="3">
        <v>960</v>
      </c>
      <c r="I501" s="8">
        <f>IF(H501="","",INDEX(Systems!F$4:F$985,MATCH($F501,Systems!D$4:D$985,0),1))</f>
        <v>7.9</v>
      </c>
      <c r="J501" s="9">
        <f>IF(H501="","",INDEX(Systems!E$4:E$985,MATCH($F501,Systems!D$4:D$985,0),1))</f>
        <v>15</v>
      </c>
      <c r="K501" s="9" t="s">
        <v>108</v>
      </c>
      <c r="L501" s="9">
        <v>2009</v>
      </c>
      <c r="M501" s="9">
        <v>2</v>
      </c>
      <c r="N501" s="8">
        <f t="shared" si="505"/>
        <v>7584</v>
      </c>
      <c r="O501" s="9">
        <f t="shared" si="506"/>
        <v>2021</v>
      </c>
      <c r="P501" s="2" t="str">
        <f t="shared" ref="P501:AI501" si="565">IF($B501="","",IF($O501=P$3,$N501*(1+(O$2*0.03)),IF(P$3=$O501+$J501,$N501*(1+(O$2*0.03)),IF(P$3=$O501+2*$J501,$N501*(1+(O$2*0.03)),IF(P$3=$O501+3*$J501,$N501*(1+(O$2*0.03)),IF(P$3=$O501+4*$J501,$N501*(1+(O$2*0.03)),IF(P$3=$O501+5*$J501,$N501*(1+(O$2*0.03)),"")))))))</f>
        <v/>
      </c>
      <c r="Q501" s="2" t="str">
        <f t="shared" si="565"/>
        <v/>
      </c>
      <c r="R501" s="2">
        <f t="shared" si="565"/>
        <v>8039.04</v>
      </c>
      <c r="S501" s="2" t="str">
        <f t="shared" si="565"/>
        <v/>
      </c>
      <c r="T501" s="2" t="str">
        <f t="shared" si="565"/>
        <v/>
      </c>
      <c r="U501" s="2" t="str">
        <f t="shared" si="565"/>
        <v/>
      </c>
      <c r="V501" s="2" t="str">
        <f t="shared" si="565"/>
        <v/>
      </c>
      <c r="W501" s="2" t="str">
        <f t="shared" si="565"/>
        <v/>
      </c>
      <c r="X501" s="2" t="str">
        <f t="shared" si="565"/>
        <v/>
      </c>
      <c r="Y501" s="2" t="str">
        <f t="shared" si="565"/>
        <v/>
      </c>
      <c r="Z501" s="2" t="str">
        <f t="shared" si="565"/>
        <v/>
      </c>
      <c r="AA501" s="2" t="str">
        <f t="shared" si="565"/>
        <v/>
      </c>
      <c r="AB501" s="2" t="str">
        <f t="shared" si="565"/>
        <v/>
      </c>
      <c r="AC501" s="2" t="str">
        <f t="shared" si="565"/>
        <v/>
      </c>
      <c r="AD501" s="2" t="str">
        <f t="shared" si="565"/>
        <v/>
      </c>
      <c r="AE501" s="2" t="str">
        <f t="shared" si="565"/>
        <v/>
      </c>
      <c r="AF501" s="2" t="str">
        <f t="shared" si="565"/>
        <v/>
      </c>
      <c r="AG501" s="2">
        <f t="shared" si="565"/>
        <v>11451.84</v>
      </c>
      <c r="AH501" s="2" t="str">
        <f t="shared" si="565"/>
        <v/>
      </c>
      <c r="AI501" s="2" t="str">
        <f t="shared" si="565"/>
        <v/>
      </c>
    </row>
    <row r="502" spans="2:35" ht="15" customHeight="1" x14ac:dyDescent="0.3">
      <c r="B502" t="s">
        <v>96</v>
      </c>
      <c r="C502" t="s">
        <v>261</v>
      </c>
      <c r="D502" t="s">
        <v>7</v>
      </c>
      <c r="E502" s="9" t="s">
        <v>481</v>
      </c>
      <c r="F502" t="s">
        <v>50</v>
      </c>
      <c r="G502" s="9"/>
      <c r="H502" s="3">
        <v>1920</v>
      </c>
      <c r="I502" s="8">
        <f>IF(H502="","",INDEX(Systems!F$4:F$985,MATCH($F502,Systems!D$4:D$985,0),1))</f>
        <v>7.9</v>
      </c>
      <c r="J502" s="9">
        <f>IF(H502="","",INDEX(Systems!E$4:E$985,MATCH($F502,Systems!D$4:D$985,0),1))</f>
        <v>15</v>
      </c>
      <c r="K502" s="9" t="s">
        <v>109</v>
      </c>
      <c r="L502" s="9">
        <v>1995</v>
      </c>
      <c r="M502" s="9">
        <v>2</v>
      </c>
      <c r="N502" s="8">
        <f t="shared" si="505"/>
        <v>15168</v>
      </c>
      <c r="O502" s="9">
        <f t="shared" si="506"/>
        <v>2019</v>
      </c>
      <c r="P502" s="2">
        <f t="shared" ref="P502:AI502" si="566">IF($B502="","",IF($O502=P$3,$N502*(1+(O$2*0.03)),IF(P$3=$O502+$J502,$N502*(1+(O$2*0.03)),IF(P$3=$O502+2*$J502,$N502*(1+(O$2*0.03)),IF(P$3=$O502+3*$J502,$N502*(1+(O$2*0.03)),IF(P$3=$O502+4*$J502,$N502*(1+(O$2*0.03)),IF(P$3=$O502+5*$J502,$N502*(1+(O$2*0.03)),"")))))))</f>
        <v>15168</v>
      </c>
      <c r="Q502" s="2" t="str">
        <f t="shared" si="566"/>
        <v/>
      </c>
      <c r="R502" s="2" t="str">
        <f t="shared" si="566"/>
        <v/>
      </c>
      <c r="S502" s="2" t="str">
        <f t="shared" si="566"/>
        <v/>
      </c>
      <c r="T502" s="2" t="str">
        <f t="shared" si="566"/>
        <v/>
      </c>
      <c r="U502" s="2" t="str">
        <f t="shared" si="566"/>
        <v/>
      </c>
      <c r="V502" s="2" t="str">
        <f t="shared" si="566"/>
        <v/>
      </c>
      <c r="W502" s="2" t="str">
        <f t="shared" si="566"/>
        <v/>
      </c>
      <c r="X502" s="2" t="str">
        <f t="shared" si="566"/>
        <v/>
      </c>
      <c r="Y502" s="2" t="str">
        <f t="shared" si="566"/>
        <v/>
      </c>
      <c r="Z502" s="2" t="str">
        <f t="shared" si="566"/>
        <v/>
      </c>
      <c r="AA502" s="2" t="str">
        <f t="shared" si="566"/>
        <v/>
      </c>
      <c r="AB502" s="2" t="str">
        <f t="shared" si="566"/>
        <v/>
      </c>
      <c r="AC502" s="2" t="str">
        <f t="shared" si="566"/>
        <v/>
      </c>
      <c r="AD502" s="2" t="str">
        <f t="shared" si="566"/>
        <v/>
      </c>
      <c r="AE502" s="2">
        <f t="shared" si="566"/>
        <v>21993.599999999999</v>
      </c>
      <c r="AF502" s="2" t="str">
        <f t="shared" si="566"/>
        <v/>
      </c>
      <c r="AG502" s="2" t="str">
        <f t="shared" si="566"/>
        <v/>
      </c>
      <c r="AH502" s="2" t="str">
        <f t="shared" si="566"/>
        <v/>
      </c>
      <c r="AI502" s="2" t="str">
        <f t="shared" si="566"/>
        <v/>
      </c>
    </row>
    <row r="503" spans="2:35" ht="15" customHeight="1" x14ac:dyDescent="0.3">
      <c r="B503" t="s">
        <v>96</v>
      </c>
      <c r="C503" t="s">
        <v>261</v>
      </c>
      <c r="D503" t="s">
        <v>7</v>
      </c>
      <c r="E503" s="9" t="s">
        <v>482</v>
      </c>
      <c r="F503" t="s">
        <v>50</v>
      </c>
      <c r="G503" s="9"/>
      <c r="H503" s="3">
        <v>960</v>
      </c>
      <c r="I503" s="8">
        <f>IF(H503="","",INDEX(Systems!F$4:F$985,MATCH($F503,Systems!D$4:D$985,0),1))</f>
        <v>7.9</v>
      </c>
      <c r="J503" s="9">
        <f>IF(H503="","",INDEX(Systems!E$4:E$985,MATCH($F503,Systems!D$4:D$985,0),1))</f>
        <v>15</v>
      </c>
      <c r="K503" s="9" t="s">
        <v>109</v>
      </c>
      <c r="L503" s="9">
        <v>1995</v>
      </c>
      <c r="M503" s="9">
        <v>2</v>
      </c>
      <c r="N503" s="8">
        <f t="shared" si="505"/>
        <v>7584</v>
      </c>
      <c r="O503" s="9">
        <f t="shared" si="506"/>
        <v>2019</v>
      </c>
      <c r="P503" s="2">
        <f t="shared" ref="P503:AI503" si="567">IF($B503="","",IF($O503=P$3,$N503*(1+(O$2*0.03)),IF(P$3=$O503+$J503,$N503*(1+(O$2*0.03)),IF(P$3=$O503+2*$J503,$N503*(1+(O$2*0.03)),IF(P$3=$O503+3*$J503,$N503*(1+(O$2*0.03)),IF(P$3=$O503+4*$J503,$N503*(1+(O$2*0.03)),IF(P$3=$O503+5*$J503,$N503*(1+(O$2*0.03)),"")))))))</f>
        <v>7584</v>
      </c>
      <c r="Q503" s="2" t="str">
        <f t="shared" si="567"/>
        <v/>
      </c>
      <c r="R503" s="2" t="str">
        <f t="shared" si="567"/>
        <v/>
      </c>
      <c r="S503" s="2" t="str">
        <f t="shared" si="567"/>
        <v/>
      </c>
      <c r="T503" s="2" t="str">
        <f t="shared" si="567"/>
        <v/>
      </c>
      <c r="U503" s="2" t="str">
        <f t="shared" si="567"/>
        <v/>
      </c>
      <c r="V503" s="2" t="str">
        <f t="shared" si="567"/>
        <v/>
      </c>
      <c r="W503" s="2" t="str">
        <f t="shared" si="567"/>
        <v/>
      </c>
      <c r="X503" s="2" t="str">
        <f t="shared" si="567"/>
        <v/>
      </c>
      <c r="Y503" s="2" t="str">
        <f t="shared" si="567"/>
        <v/>
      </c>
      <c r="Z503" s="2" t="str">
        <f t="shared" si="567"/>
        <v/>
      </c>
      <c r="AA503" s="2" t="str">
        <f t="shared" si="567"/>
        <v/>
      </c>
      <c r="AB503" s="2" t="str">
        <f t="shared" si="567"/>
        <v/>
      </c>
      <c r="AC503" s="2" t="str">
        <f t="shared" si="567"/>
        <v/>
      </c>
      <c r="AD503" s="2" t="str">
        <f t="shared" si="567"/>
        <v/>
      </c>
      <c r="AE503" s="2">
        <f t="shared" si="567"/>
        <v>10996.8</v>
      </c>
      <c r="AF503" s="2" t="str">
        <f t="shared" si="567"/>
        <v/>
      </c>
      <c r="AG503" s="2" t="str">
        <f t="shared" si="567"/>
        <v/>
      </c>
      <c r="AH503" s="2" t="str">
        <f t="shared" si="567"/>
        <v/>
      </c>
      <c r="AI503" s="2" t="str">
        <f t="shared" si="567"/>
        <v/>
      </c>
    </row>
    <row r="504" spans="2:35" ht="15" customHeight="1" x14ac:dyDescent="0.3">
      <c r="B504" t="s">
        <v>96</v>
      </c>
      <c r="C504" t="s">
        <v>261</v>
      </c>
      <c r="D504" t="s">
        <v>7</v>
      </c>
      <c r="E504" s="9" t="s">
        <v>498</v>
      </c>
      <c r="F504" t="s">
        <v>50</v>
      </c>
      <c r="G504" s="9"/>
      <c r="H504" s="3">
        <v>960</v>
      </c>
      <c r="I504" s="8">
        <f>IF(H504="","",INDEX(Systems!F$4:F$985,MATCH($F504,Systems!D$4:D$985,0),1))</f>
        <v>7.9</v>
      </c>
      <c r="J504" s="9">
        <f>IF(H504="","",INDEX(Systems!E$4:E$985,MATCH($F504,Systems!D$4:D$985,0),1))</f>
        <v>15</v>
      </c>
      <c r="K504" s="9" t="s">
        <v>109</v>
      </c>
      <c r="L504" s="9">
        <v>1995</v>
      </c>
      <c r="M504" s="9">
        <v>2</v>
      </c>
      <c r="N504" s="8">
        <f t="shared" si="505"/>
        <v>7584</v>
      </c>
      <c r="O504" s="9">
        <f t="shared" si="506"/>
        <v>2019</v>
      </c>
      <c r="P504" s="2">
        <f t="shared" ref="P504:AI504" si="568">IF($B504="","",IF($O504=P$3,$N504*(1+(O$2*0.03)),IF(P$3=$O504+$J504,$N504*(1+(O$2*0.03)),IF(P$3=$O504+2*$J504,$N504*(1+(O$2*0.03)),IF(P$3=$O504+3*$J504,$N504*(1+(O$2*0.03)),IF(P$3=$O504+4*$J504,$N504*(1+(O$2*0.03)),IF(P$3=$O504+5*$J504,$N504*(1+(O$2*0.03)),"")))))))</f>
        <v>7584</v>
      </c>
      <c r="Q504" s="2" t="str">
        <f t="shared" si="568"/>
        <v/>
      </c>
      <c r="R504" s="2" t="str">
        <f t="shared" si="568"/>
        <v/>
      </c>
      <c r="S504" s="2" t="str">
        <f t="shared" si="568"/>
        <v/>
      </c>
      <c r="T504" s="2" t="str">
        <f t="shared" si="568"/>
        <v/>
      </c>
      <c r="U504" s="2" t="str">
        <f t="shared" si="568"/>
        <v/>
      </c>
      <c r="V504" s="2" t="str">
        <f t="shared" si="568"/>
        <v/>
      </c>
      <c r="W504" s="2" t="str">
        <f t="shared" si="568"/>
        <v/>
      </c>
      <c r="X504" s="2" t="str">
        <f t="shared" si="568"/>
        <v/>
      </c>
      <c r="Y504" s="2" t="str">
        <f t="shared" si="568"/>
        <v/>
      </c>
      <c r="Z504" s="2" t="str">
        <f t="shared" si="568"/>
        <v/>
      </c>
      <c r="AA504" s="2" t="str">
        <f t="shared" si="568"/>
        <v/>
      </c>
      <c r="AB504" s="2" t="str">
        <f t="shared" si="568"/>
        <v/>
      </c>
      <c r="AC504" s="2" t="str">
        <f t="shared" si="568"/>
        <v/>
      </c>
      <c r="AD504" s="2" t="str">
        <f t="shared" si="568"/>
        <v/>
      </c>
      <c r="AE504" s="2">
        <f t="shared" si="568"/>
        <v>10996.8</v>
      </c>
      <c r="AF504" s="2" t="str">
        <f t="shared" si="568"/>
        <v/>
      </c>
      <c r="AG504" s="2" t="str">
        <f t="shared" si="568"/>
        <v/>
      </c>
      <c r="AH504" s="2" t="str">
        <f t="shared" si="568"/>
        <v/>
      </c>
      <c r="AI504" s="2" t="str">
        <f t="shared" si="568"/>
        <v/>
      </c>
    </row>
    <row r="505" spans="2:35" ht="15" customHeight="1" x14ac:dyDescent="0.3">
      <c r="B505" t="s">
        <v>96</v>
      </c>
      <c r="C505" t="s">
        <v>261</v>
      </c>
      <c r="D505" t="s">
        <v>7</v>
      </c>
      <c r="E505" s="9" t="s">
        <v>499</v>
      </c>
      <c r="F505" t="s">
        <v>50</v>
      </c>
      <c r="G505" s="9"/>
      <c r="H505" s="3">
        <v>960</v>
      </c>
      <c r="I505" s="8">
        <f>IF(H505="","",INDEX(Systems!F$4:F$985,MATCH($F505,Systems!D$4:D$985,0),1))</f>
        <v>7.9</v>
      </c>
      <c r="J505" s="9">
        <f>IF(H505="","",INDEX(Systems!E$4:E$985,MATCH($F505,Systems!D$4:D$985,0),1))</f>
        <v>15</v>
      </c>
      <c r="K505" s="9" t="s">
        <v>108</v>
      </c>
      <c r="L505" s="9">
        <v>1986</v>
      </c>
      <c r="M505" s="9">
        <v>2</v>
      </c>
      <c r="N505" s="8">
        <f t="shared" si="505"/>
        <v>7584</v>
      </c>
      <c r="O505" s="9">
        <f t="shared" si="506"/>
        <v>2019</v>
      </c>
      <c r="P505" s="2">
        <f t="shared" ref="P505:AI505" si="569">IF($B505="","",IF($O505=P$3,$N505*(1+(O$2*0.03)),IF(P$3=$O505+$J505,$N505*(1+(O$2*0.03)),IF(P$3=$O505+2*$J505,$N505*(1+(O$2*0.03)),IF(P$3=$O505+3*$J505,$N505*(1+(O$2*0.03)),IF(P$3=$O505+4*$J505,$N505*(1+(O$2*0.03)),IF(P$3=$O505+5*$J505,$N505*(1+(O$2*0.03)),"")))))))</f>
        <v>7584</v>
      </c>
      <c r="Q505" s="2" t="str">
        <f t="shared" si="569"/>
        <v/>
      </c>
      <c r="R505" s="2" t="str">
        <f t="shared" si="569"/>
        <v/>
      </c>
      <c r="S505" s="2" t="str">
        <f t="shared" si="569"/>
        <v/>
      </c>
      <c r="T505" s="2" t="str">
        <f t="shared" si="569"/>
        <v/>
      </c>
      <c r="U505" s="2" t="str">
        <f t="shared" si="569"/>
        <v/>
      </c>
      <c r="V505" s="2" t="str">
        <f t="shared" si="569"/>
        <v/>
      </c>
      <c r="W505" s="2" t="str">
        <f t="shared" si="569"/>
        <v/>
      </c>
      <c r="X505" s="2" t="str">
        <f t="shared" si="569"/>
        <v/>
      </c>
      <c r="Y505" s="2" t="str">
        <f t="shared" si="569"/>
        <v/>
      </c>
      <c r="Z505" s="2" t="str">
        <f t="shared" si="569"/>
        <v/>
      </c>
      <c r="AA505" s="2" t="str">
        <f t="shared" si="569"/>
        <v/>
      </c>
      <c r="AB505" s="2" t="str">
        <f t="shared" si="569"/>
        <v/>
      </c>
      <c r="AC505" s="2" t="str">
        <f t="shared" si="569"/>
        <v/>
      </c>
      <c r="AD505" s="2" t="str">
        <f t="shared" si="569"/>
        <v/>
      </c>
      <c r="AE505" s="2">
        <f t="shared" si="569"/>
        <v>10996.8</v>
      </c>
      <c r="AF505" s="2" t="str">
        <f t="shared" si="569"/>
        <v/>
      </c>
      <c r="AG505" s="2" t="str">
        <f t="shared" si="569"/>
        <v/>
      </c>
      <c r="AH505" s="2" t="str">
        <f t="shared" si="569"/>
        <v/>
      </c>
      <c r="AI505" s="2" t="str">
        <f t="shared" si="569"/>
        <v/>
      </c>
    </row>
    <row r="506" spans="2:35" ht="15" customHeight="1" x14ac:dyDescent="0.3">
      <c r="B506" t="s">
        <v>96</v>
      </c>
      <c r="C506" t="s">
        <v>261</v>
      </c>
      <c r="D506" t="s">
        <v>7</v>
      </c>
      <c r="E506" s="9" t="s">
        <v>500</v>
      </c>
      <c r="F506" t="s">
        <v>50</v>
      </c>
      <c r="G506" s="9"/>
      <c r="H506" s="3">
        <v>960</v>
      </c>
      <c r="I506" s="8">
        <f>IF(H506="","",INDEX(Systems!F$4:F$985,MATCH($F506,Systems!D$4:D$985,0),1))</f>
        <v>7.9</v>
      </c>
      <c r="J506" s="9">
        <f>IF(H506="","",INDEX(Systems!E$4:E$985,MATCH($F506,Systems!D$4:D$985,0),1))</f>
        <v>15</v>
      </c>
      <c r="K506" s="9" t="s">
        <v>108</v>
      </c>
      <c r="L506" s="9">
        <v>2009</v>
      </c>
      <c r="M506" s="9">
        <v>2</v>
      </c>
      <c r="N506" s="8">
        <f t="shared" si="505"/>
        <v>7584</v>
      </c>
      <c r="O506" s="9">
        <f t="shared" si="506"/>
        <v>2021</v>
      </c>
      <c r="P506" s="2" t="str">
        <f t="shared" ref="P506:AI506" si="570">IF($B506="","",IF($O506=P$3,$N506*(1+(O$2*0.03)),IF(P$3=$O506+$J506,$N506*(1+(O$2*0.03)),IF(P$3=$O506+2*$J506,$N506*(1+(O$2*0.03)),IF(P$3=$O506+3*$J506,$N506*(1+(O$2*0.03)),IF(P$3=$O506+4*$J506,$N506*(1+(O$2*0.03)),IF(P$3=$O506+5*$J506,$N506*(1+(O$2*0.03)),"")))))))</f>
        <v/>
      </c>
      <c r="Q506" s="2" t="str">
        <f t="shared" si="570"/>
        <v/>
      </c>
      <c r="R506" s="2">
        <f t="shared" si="570"/>
        <v>8039.04</v>
      </c>
      <c r="S506" s="2" t="str">
        <f t="shared" si="570"/>
        <v/>
      </c>
      <c r="T506" s="2" t="str">
        <f t="shared" si="570"/>
        <v/>
      </c>
      <c r="U506" s="2" t="str">
        <f t="shared" si="570"/>
        <v/>
      </c>
      <c r="V506" s="2" t="str">
        <f t="shared" si="570"/>
        <v/>
      </c>
      <c r="W506" s="2" t="str">
        <f t="shared" si="570"/>
        <v/>
      </c>
      <c r="X506" s="2" t="str">
        <f t="shared" si="570"/>
        <v/>
      </c>
      <c r="Y506" s="2" t="str">
        <f t="shared" si="570"/>
        <v/>
      </c>
      <c r="Z506" s="2" t="str">
        <f t="shared" si="570"/>
        <v/>
      </c>
      <c r="AA506" s="2" t="str">
        <f t="shared" si="570"/>
        <v/>
      </c>
      <c r="AB506" s="2" t="str">
        <f t="shared" si="570"/>
        <v/>
      </c>
      <c r="AC506" s="2" t="str">
        <f t="shared" si="570"/>
        <v/>
      </c>
      <c r="AD506" s="2" t="str">
        <f t="shared" si="570"/>
        <v/>
      </c>
      <c r="AE506" s="2" t="str">
        <f t="shared" si="570"/>
        <v/>
      </c>
      <c r="AF506" s="2" t="str">
        <f t="shared" si="570"/>
        <v/>
      </c>
      <c r="AG506" s="2">
        <f t="shared" si="570"/>
        <v>11451.84</v>
      </c>
      <c r="AH506" s="2" t="str">
        <f t="shared" si="570"/>
        <v/>
      </c>
      <c r="AI506" s="2" t="str">
        <f t="shared" si="570"/>
        <v/>
      </c>
    </row>
    <row r="507" spans="2:35" ht="15" customHeight="1" x14ac:dyDescent="0.3">
      <c r="B507" t="s">
        <v>96</v>
      </c>
      <c r="C507" t="s">
        <v>261</v>
      </c>
      <c r="D507" t="s">
        <v>7</v>
      </c>
      <c r="E507" s="9" t="s">
        <v>501</v>
      </c>
      <c r="F507" t="s">
        <v>50</v>
      </c>
      <c r="G507" s="9"/>
      <c r="H507" s="3">
        <v>1440</v>
      </c>
      <c r="I507" s="8">
        <f>IF(H507="","",INDEX(Systems!F$4:F$985,MATCH($F507,Systems!D$4:D$985,0),1))</f>
        <v>7.9</v>
      </c>
      <c r="J507" s="9">
        <f>IF(H507="","",INDEX(Systems!E$4:E$985,MATCH($F507,Systems!D$4:D$985,0),1))</f>
        <v>15</v>
      </c>
      <c r="K507" s="9" t="s">
        <v>108</v>
      </c>
      <c r="L507" s="9">
        <v>2003</v>
      </c>
      <c r="M507" s="9">
        <v>2</v>
      </c>
      <c r="N507" s="8">
        <f t="shared" ref="N507:N570" si="571">IF(H507="","",H507*I507)</f>
        <v>11376</v>
      </c>
      <c r="O507" s="9">
        <f t="shared" ref="O507:O570" si="572">IF(M507="","",IF(IF(M507=1,$C$1,IF(M507=2,L507+(0.8*J507),IF(M507=3,L507+J507)))&lt;$C$1,$C$1,(IF(M507=1,$C$1,IF(M507=2,L507+(0.8*J507),IF(M507=3,L507+J507))))))</f>
        <v>2019</v>
      </c>
      <c r="P507" s="2">
        <f t="shared" ref="P507:AI507" si="573">IF($B507="","",IF($O507=P$3,$N507*(1+(O$2*0.03)),IF(P$3=$O507+$J507,$N507*(1+(O$2*0.03)),IF(P$3=$O507+2*$J507,$N507*(1+(O$2*0.03)),IF(P$3=$O507+3*$J507,$N507*(1+(O$2*0.03)),IF(P$3=$O507+4*$J507,$N507*(1+(O$2*0.03)),IF(P$3=$O507+5*$J507,$N507*(1+(O$2*0.03)),"")))))))</f>
        <v>11376</v>
      </c>
      <c r="Q507" s="2" t="str">
        <f t="shared" si="573"/>
        <v/>
      </c>
      <c r="R507" s="2" t="str">
        <f t="shared" si="573"/>
        <v/>
      </c>
      <c r="S507" s="2" t="str">
        <f t="shared" si="573"/>
        <v/>
      </c>
      <c r="T507" s="2" t="str">
        <f t="shared" si="573"/>
        <v/>
      </c>
      <c r="U507" s="2" t="str">
        <f t="shared" si="573"/>
        <v/>
      </c>
      <c r="V507" s="2" t="str">
        <f t="shared" si="573"/>
        <v/>
      </c>
      <c r="W507" s="2" t="str">
        <f t="shared" si="573"/>
        <v/>
      </c>
      <c r="X507" s="2" t="str">
        <f t="shared" si="573"/>
        <v/>
      </c>
      <c r="Y507" s="2" t="str">
        <f t="shared" si="573"/>
        <v/>
      </c>
      <c r="Z507" s="2" t="str">
        <f t="shared" si="573"/>
        <v/>
      </c>
      <c r="AA507" s="2" t="str">
        <f t="shared" si="573"/>
        <v/>
      </c>
      <c r="AB507" s="2" t="str">
        <f t="shared" si="573"/>
        <v/>
      </c>
      <c r="AC507" s="2" t="str">
        <f t="shared" si="573"/>
        <v/>
      </c>
      <c r="AD507" s="2" t="str">
        <f t="shared" si="573"/>
        <v/>
      </c>
      <c r="AE507" s="2">
        <f t="shared" si="573"/>
        <v>16495.2</v>
      </c>
      <c r="AF507" s="2" t="str">
        <f t="shared" si="573"/>
        <v/>
      </c>
      <c r="AG507" s="2" t="str">
        <f t="shared" si="573"/>
        <v/>
      </c>
      <c r="AH507" s="2" t="str">
        <f t="shared" si="573"/>
        <v/>
      </c>
      <c r="AI507" s="2" t="str">
        <f t="shared" si="573"/>
        <v/>
      </c>
    </row>
    <row r="508" spans="2:35" ht="15" customHeight="1" x14ac:dyDescent="0.3">
      <c r="B508" t="s">
        <v>96</v>
      </c>
      <c r="C508" t="s">
        <v>261</v>
      </c>
      <c r="D508" t="s">
        <v>7</v>
      </c>
      <c r="E508" s="9" t="s">
        <v>502</v>
      </c>
      <c r="F508" t="s">
        <v>50</v>
      </c>
      <c r="G508" s="9"/>
      <c r="H508" s="3">
        <v>650</v>
      </c>
      <c r="I508" s="8">
        <f>IF(H508="","",INDEX(Systems!F$4:F$985,MATCH($F508,Systems!D$4:D$985,0),1))</f>
        <v>7.9</v>
      </c>
      <c r="J508" s="9">
        <f>IF(H508="","",INDEX(Systems!E$4:E$985,MATCH($F508,Systems!D$4:D$985,0),1))</f>
        <v>15</v>
      </c>
      <c r="K508" s="9" t="s">
        <v>108</v>
      </c>
      <c r="L508" s="9">
        <v>1991</v>
      </c>
      <c r="M508" s="9">
        <v>2</v>
      </c>
      <c r="N508" s="8">
        <f t="shared" si="571"/>
        <v>5135</v>
      </c>
      <c r="O508" s="9">
        <f t="shared" si="572"/>
        <v>2019</v>
      </c>
      <c r="P508" s="2">
        <f t="shared" ref="P508:AI508" si="574">IF($B508="","",IF($O508=P$3,$N508*(1+(O$2*0.03)),IF(P$3=$O508+$J508,$N508*(1+(O$2*0.03)),IF(P$3=$O508+2*$J508,$N508*(1+(O$2*0.03)),IF(P$3=$O508+3*$J508,$N508*(1+(O$2*0.03)),IF(P$3=$O508+4*$J508,$N508*(1+(O$2*0.03)),IF(P$3=$O508+5*$J508,$N508*(1+(O$2*0.03)),"")))))))</f>
        <v>5135</v>
      </c>
      <c r="Q508" s="2" t="str">
        <f t="shared" si="574"/>
        <v/>
      </c>
      <c r="R508" s="2" t="str">
        <f t="shared" si="574"/>
        <v/>
      </c>
      <c r="S508" s="2" t="str">
        <f t="shared" si="574"/>
        <v/>
      </c>
      <c r="T508" s="2" t="str">
        <f t="shared" si="574"/>
        <v/>
      </c>
      <c r="U508" s="2" t="str">
        <f t="shared" si="574"/>
        <v/>
      </c>
      <c r="V508" s="2" t="str">
        <f t="shared" si="574"/>
        <v/>
      </c>
      <c r="W508" s="2" t="str">
        <f t="shared" si="574"/>
        <v/>
      </c>
      <c r="X508" s="2" t="str">
        <f t="shared" si="574"/>
        <v/>
      </c>
      <c r="Y508" s="2" t="str">
        <f t="shared" si="574"/>
        <v/>
      </c>
      <c r="Z508" s="2" t="str">
        <f t="shared" si="574"/>
        <v/>
      </c>
      <c r="AA508" s="2" t="str">
        <f t="shared" si="574"/>
        <v/>
      </c>
      <c r="AB508" s="2" t="str">
        <f t="shared" si="574"/>
        <v/>
      </c>
      <c r="AC508" s="2" t="str">
        <f t="shared" si="574"/>
        <v/>
      </c>
      <c r="AD508" s="2" t="str">
        <f t="shared" si="574"/>
        <v/>
      </c>
      <c r="AE508" s="2">
        <f t="shared" si="574"/>
        <v>7445.75</v>
      </c>
      <c r="AF508" s="2" t="str">
        <f t="shared" si="574"/>
        <v/>
      </c>
      <c r="AG508" s="2" t="str">
        <f t="shared" si="574"/>
        <v/>
      </c>
      <c r="AH508" s="2" t="str">
        <f t="shared" si="574"/>
        <v/>
      </c>
      <c r="AI508" s="2" t="str">
        <f t="shared" si="574"/>
        <v/>
      </c>
    </row>
    <row r="509" spans="2:35" ht="15" customHeight="1" x14ac:dyDescent="0.3">
      <c r="B509" t="s">
        <v>96</v>
      </c>
      <c r="C509" t="s">
        <v>261</v>
      </c>
      <c r="D509" t="s">
        <v>7</v>
      </c>
      <c r="E509" s="9" t="s">
        <v>503</v>
      </c>
      <c r="F509" t="s">
        <v>42</v>
      </c>
      <c r="G509" s="9"/>
      <c r="H509" s="3">
        <v>400</v>
      </c>
      <c r="I509" s="8">
        <f>IF(H509="","",INDEX(Systems!F$4:F$985,MATCH($F509,Systems!D$4:D$985,0),1))</f>
        <v>9.75</v>
      </c>
      <c r="J509" s="9">
        <f>IF(H509="","",INDEX(Systems!E$4:E$985,MATCH($F509,Systems!D$4:D$985,0),1))</f>
        <v>12</v>
      </c>
      <c r="K509" s="9" t="s">
        <v>108</v>
      </c>
      <c r="L509" s="9">
        <v>2015</v>
      </c>
      <c r="M509" s="9">
        <v>3</v>
      </c>
      <c r="N509" s="8">
        <f t="shared" si="571"/>
        <v>3900</v>
      </c>
      <c r="O509" s="9">
        <f t="shared" si="572"/>
        <v>2027</v>
      </c>
      <c r="P509" s="2" t="str">
        <f t="shared" ref="P509:AI509" si="575">IF($B509="","",IF($O509=P$3,$N509*(1+(O$2*0.03)),IF(P$3=$O509+$J509,$N509*(1+(O$2*0.03)),IF(P$3=$O509+2*$J509,$N509*(1+(O$2*0.03)),IF(P$3=$O509+3*$J509,$N509*(1+(O$2*0.03)),IF(P$3=$O509+4*$J509,$N509*(1+(O$2*0.03)),IF(P$3=$O509+5*$J509,$N509*(1+(O$2*0.03)),"")))))))</f>
        <v/>
      </c>
      <c r="Q509" s="2" t="str">
        <f t="shared" si="575"/>
        <v/>
      </c>
      <c r="R509" s="2" t="str">
        <f t="shared" si="575"/>
        <v/>
      </c>
      <c r="S509" s="2" t="str">
        <f t="shared" si="575"/>
        <v/>
      </c>
      <c r="T509" s="2" t="str">
        <f t="shared" si="575"/>
        <v/>
      </c>
      <c r="U509" s="2" t="str">
        <f t="shared" si="575"/>
        <v/>
      </c>
      <c r="V509" s="2" t="str">
        <f t="shared" si="575"/>
        <v/>
      </c>
      <c r="W509" s="2" t="str">
        <f t="shared" si="575"/>
        <v/>
      </c>
      <c r="X509" s="2">
        <f t="shared" si="575"/>
        <v>4836</v>
      </c>
      <c r="Y509" s="2" t="str">
        <f t="shared" si="575"/>
        <v/>
      </c>
      <c r="Z509" s="2" t="str">
        <f t="shared" si="575"/>
        <v/>
      </c>
      <c r="AA509" s="2" t="str">
        <f t="shared" si="575"/>
        <v/>
      </c>
      <c r="AB509" s="2" t="str">
        <f t="shared" si="575"/>
        <v/>
      </c>
      <c r="AC509" s="2" t="str">
        <f t="shared" si="575"/>
        <v/>
      </c>
      <c r="AD509" s="2" t="str">
        <f t="shared" si="575"/>
        <v/>
      </c>
      <c r="AE509" s="2" t="str">
        <f t="shared" si="575"/>
        <v/>
      </c>
      <c r="AF509" s="2" t="str">
        <f t="shared" si="575"/>
        <v/>
      </c>
      <c r="AG509" s="2" t="str">
        <f t="shared" si="575"/>
        <v/>
      </c>
      <c r="AH509" s="2" t="str">
        <f t="shared" si="575"/>
        <v/>
      </c>
      <c r="AI509" s="2" t="str">
        <f t="shared" si="575"/>
        <v/>
      </c>
    </row>
    <row r="510" spans="2:35" ht="15" customHeight="1" x14ac:dyDescent="0.3">
      <c r="B510" t="s">
        <v>96</v>
      </c>
      <c r="C510" t="s">
        <v>261</v>
      </c>
      <c r="D510" t="s">
        <v>7</v>
      </c>
      <c r="E510" s="9" t="s">
        <v>485</v>
      </c>
      <c r="F510" t="s">
        <v>50</v>
      </c>
      <c r="G510" s="9"/>
      <c r="H510" s="3">
        <v>960</v>
      </c>
      <c r="I510" s="8">
        <f>IF(H510="","",INDEX(Systems!F$4:F$985,MATCH($F510,Systems!D$4:D$985,0),1))</f>
        <v>7.9</v>
      </c>
      <c r="J510" s="9">
        <f>IF(H510="","",INDEX(Systems!E$4:E$985,MATCH($F510,Systems!D$4:D$985,0),1))</f>
        <v>15</v>
      </c>
      <c r="K510" s="9" t="s">
        <v>108</v>
      </c>
      <c r="L510" s="9">
        <v>2002</v>
      </c>
      <c r="M510" s="9">
        <v>2</v>
      </c>
      <c r="N510" s="8">
        <f t="shared" si="571"/>
        <v>7584</v>
      </c>
      <c r="O510" s="9">
        <f t="shared" si="572"/>
        <v>2019</v>
      </c>
      <c r="P510" s="2">
        <f t="shared" ref="P510:AI510" si="576">IF($B510="","",IF($O510=P$3,$N510*(1+(O$2*0.03)),IF(P$3=$O510+$J510,$N510*(1+(O$2*0.03)),IF(P$3=$O510+2*$J510,$N510*(1+(O$2*0.03)),IF(P$3=$O510+3*$J510,$N510*(1+(O$2*0.03)),IF(P$3=$O510+4*$J510,$N510*(1+(O$2*0.03)),IF(P$3=$O510+5*$J510,$N510*(1+(O$2*0.03)),"")))))))</f>
        <v>7584</v>
      </c>
      <c r="Q510" s="2" t="str">
        <f t="shared" si="576"/>
        <v/>
      </c>
      <c r="R510" s="2" t="str">
        <f t="shared" si="576"/>
        <v/>
      </c>
      <c r="S510" s="2" t="str">
        <f t="shared" si="576"/>
        <v/>
      </c>
      <c r="T510" s="2" t="str">
        <f t="shared" si="576"/>
        <v/>
      </c>
      <c r="U510" s="2" t="str">
        <f t="shared" si="576"/>
        <v/>
      </c>
      <c r="V510" s="2" t="str">
        <f t="shared" si="576"/>
        <v/>
      </c>
      <c r="W510" s="2" t="str">
        <f t="shared" si="576"/>
        <v/>
      </c>
      <c r="X510" s="2" t="str">
        <f t="shared" si="576"/>
        <v/>
      </c>
      <c r="Y510" s="2" t="str">
        <f t="shared" si="576"/>
        <v/>
      </c>
      <c r="Z510" s="2" t="str">
        <f t="shared" si="576"/>
        <v/>
      </c>
      <c r="AA510" s="2" t="str">
        <f t="shared" si="576"/>
        <v/>
      </c>
      <c r="AB510" s="2" t="str">
        <f t="shared" si="576"/>
        <v/>
      </c>
      <c r="AC510" s="2" t="str">
        <f t="shared" si="576"/>
        <v/>
      </c>
      <c r="AD510" s="2" t="str">
        <f t="shared" si="576"/>
        <v/>
      </c>
      <c r="AE510" s="2">
        <f t="shared" si="576"/>
        <v>10996.8</v>
      </c>
      <c r="AF510" s="2" t="str">
        <f t="shared" si="576"/>
        <v/>
      </c>
      <c r="AG510" s="2" t="str">
        <f t="shared" si="576"/>
        <v/>
      </c>
      <c r="AH510" s="2" t="str">
        <f t="shared" si="576"/>
        <v/>
      </c>
      <c r="AI510" s="2" t="str">
        <f t="shared" si="576"/>
        <v/>
      </c>
    </row>
    <row r="511" spans="2:35" ht="15" customHeight="1" x14ac:dyDescent="0.3">
      <c r="B511" t="s">
        <v>96</v>
      </c>
      <c r="C511" t="s">
        <v>261</v>
      </c>
      <c r="D511" t="s">
        <v>7</v>
      </c>
      <c r="E511" s="9" t="s">
        <v>506</v>
      </c>
      <c r="F511" t="s">
        <v>50</v>
      </c>
      <c r="G511" s="9"/>
      <c r="H511" s="3">
        <v>1440</v>
      </c>
      <c r="I511" s="8">
        <f>IF(H511="","",INDEX(Systems!F$4:F$985,MATCH($F511,Systems!D$4:D$985,0),1))</f>
        <v>7.9</v>
      </c>
      <c r="J511" s="9">
        <f>IF(H511="","",INDEX(Systems!E$4:E$985,MATCH($F511,Systems!D$4:D$985,0),1))</f>
        <v>15</v>
      </c>
      <c r="K511" s="9" t="s">
        <v>108</v>
      </c>
      <c r="L511" s="9">
        <v>2002</v>
      </c>
      <c r="M511" s="9">
        <v>2</v>
      </c>
      <c r="N511" s="8">
        <f t="shared" si="571"/>
        <v>11376</v>
      </c>
      <c r="O511" s="9">
        <f t="shared" si="572"/>
        <v>2019</v>
      </c>
      <c r="P511" s="2">
        <f t="shared" ref="P511:AI511" si="577">IF($B511="","",IF($O511=P$3,$N511*(1+(O$2*0.03)),IF(P$3=$O511+$J511,$N511*(1+(O$2*0.03)),IF(P$3=$O511+2*$J511,$N511*(1+(O$2*0.03)),IF(P$3=$O511+3*$J511,$N511*(1+(O$2*0.03)),IF(P$3=$O511+4*$J511,$N511*(1+(O$2*0.03)),IF(P$3=$O511+5*$J511,$N511*(1+(O$2*0.03)),"")))))))</f>
        <v>11376</v>
      </c>
      <c r="Q511" s="2" t="str">
        <f t="shared" si="577"/>
        <v/>
      </c>
      <c r="R511" s="2" t="str">
        <f t="shared" si="577"/>
        <v/>
      </c>
      <c r="S511" s="2" t="str">
        <f t="shared" si="577"/>
        <v/>
      </c>
      <c r="T511" s="2" t="str">
        <f t="shared" si="577"/>
        <v/>
      </c>
      <c r="U511" s="2" t="str">
        <f t="shared" si="577"/>
        <v/>
      </c>
      <c r="V511" s="2" t="str">
        <f t="shared" si="577"/>
        <v/>
      </c>
      <c r="W511" s="2" t="str">
        <f t="shared" si="577"/>
        <v/>
      </c>
      <c r="X511" s="2" t="str">
        <f t="shared" si="577"/>
        <v/>
      </c>
      <c r="Y511" s="2" t="str">
        <f t="shared" si="577"/>
        <v/>
      </c>
      <c r="Z511" s="2" t="str">
        <f t="shared" si="577"/>
        <v/>
      </c>
      <c r="AA511" s="2" t="str">
        <f t="shared" si="577"/>
        <v/>
      </c>
      <c r="AB511" s="2" t="str">
        <f t="shared" si="577"/>
        <v/>
      </c>
      <c r="AC511" s="2" t="str">
        <f t="shared" si="577"/>
        <v/>
      </c>
      <c r="AD511" s="2" t="str">
        <f t="shared" si="577"/>
        <v/>
      </c>
      <c r="AE511" s="2">
        <f t="shared" si="577"/>
        <v>16495.2</v>
      </c>
      <c r="AF511" s="2" t="str">
        <f t="shared" si="577"/>
        <v/>
      </c>
      <c r="AG511" s="2" t="str">
        <f t="shared" si="577"/>
        <v/>
      </c>
      <c r="AH511" s="2" t="str">
        <f t="shared" si="577"/>
        <v/>
      </c>
      <c r="AI511" s="2" t="str">
        <f t="shared" si="577"/>
        <v/>
      </c>
    </row>
    <row r="512" spans="2:35" ht="15" customHeight="1" x14ac:dyDescent="0.3">
      <c r="B512" t="s">
        <v>96</v>
      </c>
      <c r="C512" t="s">
        <v>261</v>
      </c>
      <c r="D512" t="s">
        <v>7</v>
      </c>
      <c r="E512" s="9" t="s">
        <v>493</v>
      </c>
      <c r="F512" t="s">
        <v>53</v>
      </c>
      <c r="G512" s="9"/>
      <c r="H512" s="3">
        <v>960</v>
      </c>
      <c r="I512" s="8">
        <f>IF(H512="","",INDEX(Systems!F$4:F$985,MATCH($F512,Systems!D$4:D$985,0),1))</f>
        <v>1.6</v>
      </c>
      <c r="J512" s="9">
        <f>IF(H512="","",INDEX(Systems!E$4:E$985,MATCH($F512,Systems!D$4:D$985,0),1))</f>
        <v>10</v>
      </c>
      <c r="K512" s="9" t="s">
        <v>108</v>
      </c>
      <c r="L512" s="9">
        <v>2014</v>
      </c>
      <c r="M512" s="9">
        <v>3</v>
      </c>
      <c r="N512" s="8">
        <f t="shared" si="571"/>
        <v>1536</v>
      </c>
      <c r="O512" s="9">
        <f t="shared" si="572"/>
        <v>2024</v>
      </c>
      <c r="P512" s="2" t="str">
        <f t="shared" ref="P512:AI512" si="578">IF($B512="","",IF($O512=P$3,$N512*(1+(O$2*0.03)),IF(P$3=$O512+$J512,$N512*(1+(O$2*0.03)),IF(P$3=$O512+2*$J512,$N512*(1+(O$2*0.03)),IF(P$3=$O512+3*$J512,$N512*(1+(O$2*0.03)),IF(P$3=$O512+4*$J512,$N512*(1+(O$2*0.03)),IF(P$3=$O512+5*$J512,$N512*(1+(O$2*0.03)),"")))))))</f>
        <v/>
      </c>
      <c r="Q512" s="2" t="str">
        <f t="shared" si="578"/>
        <v/>
      </c>
      <c r="R512" s="2" t="str">
        <f t="shared" si="578"/>
        <v/>
      </c>
      <c r="S512" s="2" t="str">
        <f t="shared" si="578"/>
        <v/>
      </c>
      <c r="T512" s="2" t="str">
        <f t="shared" si="578"/>
        <v/>
      </c>
      <c r="U512" s="2">
        <f t="shared" si="578"/>
        <v>1766.3999999999999</v>
      </c>
      <c r="V512" s="2" t="str">
        <f t="shared" si="578"/>
        <v/>
      </c>
      <c r="W512" s="2" t="str">
        <f t="shared" si="578"/>
        <v/>
      </c>
      <c r="X512" s="2" t="str">
        <f t="shared" si="578"/>
        <v/>
      </c>
      <c r="Y512" s="2" t="str">
        <f t="shared" si="578"/>
        <v/>
      </c>
      <c r="Z512" s="2" t="str">
        <f t="shared" si="578"/>
        <v/>
      </c>
      <c r="AA512" s="2" t="str">
        <f t="shared" si="578"/>
        <v/>
      </c>
      <c r="AB512" s="2" t="str">
        <f t="shared" si="578"/>
        <v/>
      </c>
      <c r="AC512" s="2" t="str">
        <f t="shared" si="578"/>
        <v/>
      </c>
      <c r="AD512" s="2" t="str">
        <f t="shared" si="578"/>
        <v/>
      </c>
      <c r="AE512" s="2">
        <f t="shared" si="578"/>
        <v>2227.1999999999998</v>
      </c>
      <c r="AF512" s="2" t="str">
        <f t="shared" si="578"/>
        <v/>
      </c>
      <c r="AG512" s="2" t="str">
        <f t="shared" si="578"/>
        <v/>
      </c>
      <c r="AH512" s="2" t="str">
        <f t="shared" si="578"/>
        <v/>
      </c>
      <c r="AI512" s="2" t="str">
        <f t="shared" si="578"/>
        <v/>
      </c>
    </row>
    <row r="513" spans="2:35" ht="15" customHeight="1" x14ac:dyDescent="0.3">
      <c r="B513" t="s">
        <v>96</v>
      </c>
      <c r="C513" t="s">
        <v>261</v>
      </c>
      <c r="D513" t="s">
        <v>7</v>
      </c>
      <c r="E513" s="9" t="s">
        <v>494</v>
      </c>
      <c r="F513" t="s">
        <v>53</v>
      </c>
      <c r="G513" s="9"/>
      <c r="H513" s="3">
        <v>960</v>
      </c>
      <c r="I513" s="8">
        <f>IF(H513="","",INDEX(Systems!F$4:F$985,MATCH($F513,Systems!D$4:D$985,0),1))</f>
        <v>1.6</v>
      </c>
      <c r="J513" s="9">
        <f>IF(H513="","",INDEX(Systems!E$4:E$985,MATCH($F513,Systems!D$4:D$985,0),1))</f>
        <v>10</v>
      </c>
      <c r="K513" s="9" t="s">
        <v>108</v>
      </c>
      <c r="L513" s="9">
        <v>2014</v>
      </c>
      <c r="M513" s="9">
        <v>3</v>
      </c>
      <c r="N513" s="8">
        <f t="shared" si="571"/>
        <v>1536</v>
      </c>
      <c r="O513" s="9">
        <f t="shared" si="572"/>
        <v>2024</v>
      </c>
      <c r="P513" s="2" t="str">
        <f t="shared" ref="P513:AI513" si="579">IF($B513="","",IF($O513=P$3,$N513*(1+(O$2*0.03)),IF(P$3=$O513+$J513,$N513*(1+(O$2*0.03)),IF(P$3=$O513+2*$J513,$N513*(1+(O$2*0.03)),IF(P$3=$O513+3*$J513,$N513*(1+(O$2*0.03)),IF(P$3=$O513+4*$J513,$N513*(1+(O$2*0.03)),IF(P$3=$O513+5*$J513,$N513*(1+(O$2*0.03)),"")))))))</f>
        <v/>
      </c>
      <c r="Q513" s="2" t="str">
        <f t="shared" si="579"/>
        <v/>
      </c>
      <c r="R513" s="2" t="str">
        <f t="shared" si="579"/>
        <v/>
      </c>
      <c r="S513" s="2" t="str">
        <f t="shared" si="579"/>
        <v/>
      </c>
      <c r="T513" s="2" t="str">
        <f t="shared" si="579"/>
        <v/>
      </c>
      <c r="U513" s="2">
        <f t="shared" si="579"/>
        <v>1766.3999999999999</v>
      </c>
      <c r="V513" s="2" t="str">
        <f t="shared" si="579"/>
        <v/>
      </c>
      <c r="W513" s="2" t="str">
        <f t="shared" si="579"/>
        <v/>
      </c>
      <c r="X513" s="2" t="str">
        <f t="shared" si="579"/>
        <v/>
      </c>
      <c r="Y513" s="2" t="str">
        <f t="shared" si="579"/>
        <v/>
      </c>
      <c r="Z513" s="2" t="str">
        <f t="shared" si="579"/>
        <v/>
      </c>
      <c r="AA513" s="2" t="str">
        <f t="shared" si="579"/>
        <v/>
      </c>
      <c r="AB513" s="2" t="str">
        <f t="shared" si="579"/>
        <v/>
      </c>
      <c r="AC513" s="2" t="str">
        <f t="shared" si="579"/>
        <v/>
      </c>
      <c r="AD513" s="2" t="str">
        <f t="shared" si="579"/>
        <v/>
      </c>
      <c r="AE513" s="2">
        <f t="shared" si="579"/>
        <v>2227.1999999999998</v>
      </c>
      <c r="AF513" s="2" t="str">
        <f t="shared" si="579"/>
        <v/>
      </c>
      <c r="AG513" s="2" t="str">
        <f t="shared" si="579"/>
        <v/>
      </c>
      <c r="AH513" s="2" t="str">
        <f t="shared" si="579"/>
        <v/>
      </c>
      <c r="AI513" s="2" t="str">
        <f t="shared" si="579"/>
        <v/>
      </c>
    </row>
    <row r="514" spans="2:35" ht="15" customHeight="1" x14ac:dyDescent="0.3">
      <c r="B514" t="s">
        <v>96</v>
      </c>
      <c r="C514" t="s">
        <v>261</v>
      </c>
      <c r="D514" t="s">
        <v>7</v>
      </c>
      <c r="E514" s="9" t="s">
        <v>495</v>
      </c>
      <c r="F514" t="s">
        <v>53</v>
      </c>
      <c r="G514" s="9"/>
      <c r="H514" s="3">
        <v>960</v>
      </c>
      <c r="I514" s="8">
        <f>IF(H514="","",INDEX(Systems!F$4:F$985,MATCH($F514,Systems!D$4:D$985,0),1))</f>
        <v>1.6</v>
      </c>
      <c r="J514" s="9">
        <f>IF(H514="","",INDEX(Systems!E$4:E$985,MATCH($F514,Systems!D$4:D$985,0),1))</f>
        <v>10</v>
      </c>
      <c r="K514" s="9" t="s">
        <v>108</v>
      </c>
      <c r="L514" s="9">
        <v>2014</v>
      </c>
      <c r="M514" s="9">
        <v>3</v>
      </c>
      <c r="N514" s="8">
        <f t="shared" si="571"/>
        <v>1536</v>
      </c>
      <c r="O514" s="9">
        <f t="shared" si="572"/>
        <v>2024</v>
      </c>
      <c r="P514" s="2" t="str">
        <f t="shared" ref="P514:AI514" si="580">IF($B514="","",IF($O514=P$3,$N514*(1+(O$2*0.03)),IF(P$3=$O514+$J514,$N514*(1+(O$2*0.03)),IF(P$3=$O514+2*$J514,$N514*(1+(O$2*0.03)),IF(P$3=$O514+3*$J514,$N514*(1+(O$2*0.03)),IF(P$3=$O514+4*$J514,$N514*(1+(O$2*0.03)),IF(P$3=$O514+5*$J514,$N514*(1+(O$2*0.03)),"")))))))</f>
        <v/>
      </c>
      <c r="Q514" s="2" t="str">
        <f t="shared" si="580"/>
        <v/>
      </c>
      <c r="R514" s="2" t="str">
        <f t="shared" si="580"/>
        <v/>
      </c>
      <c r="S514" s="2" t="str">
        <f t="shared" si="580"/>
        <v/>
      </c>
      <c r="T514" s="2" t="str">
        <f t="shared" si="580"/>
        <v/>
      </c>
      <c r="U514" s="2">
        <f t="shared" si="580"/>
        <v>1766.3999999999999</v>
      </c>
      <c r="V514" s="2" t="str">
        <f t="shared" si="580"/>
        <v/>
      </c>
      <c r="W514" s="2" t="str">
        <f t="shared" si="580"/>
        <v/>
      </c>
      <c r="X514" s="2" t="str">
        <f t="shared" si="580"/>
        <v/>
      </c>
      <c r="Y514" s="2" t="str">
        <f t="shared" si="580"/>
        <v/>
      </c>
      <c r="Z514" s="2" t="str">
        <f t="shared" si="580"/>
        <v/>
      </c>
      <c r="AA514" s="2" t="str">
        <f t="shared" si="580"/>
        <v/>
      </c>
      <c r="AB514" s="2" t="str">
        <f t="shared" si="580"/>
        <v/>
      </c>
      <c r="AC514" s="2" t="str">
        <f t="shared" si="580"/>
        <v/>
      </c>
      <c r="AD514" s="2" t="str">
        <f t="shared" si="580"/>
        <v/>
      </c>
      <c r="AE514" s="2">
        <f t="shared" si="580"/>
        <v>2227.1999999999998</v>
      </c>
      <c r="AF514" s="2" t="str">
        <f t="shared" si="580"/>
        <v/>
      </c>
      <c r="AG514" s="2" t="str">
        <f t="shared" si="580"/>
        <v/>
      </c>
      <c r="AH514" s="2" t="str">
        <f t="shared" si="580"/>
        <v/>
      </c>
      <c r="AI514" s="2" t="str">
        <f t="shared" si="580"/>
        <v/>
      </c>
    </row>
    <row r="515" spans="2:35" ht="15" customHeight="1" x14ac:dyDescent="0.3">
      <c r="B515" t="s">
        <v>96</v>
      </c>
      <c r="C515" t="s">
        <v>261</v>
      </c>
      <c r="D515" t="s">
        <v>7</v>
      </c>
      <c r="E515" s="9" t="s">
        <v>496</v>
      </c>
      <c r="F515" t="s">
        <v>53</v>
      </c>
      <c r="G515" s="9"/>
      <c r="H515" s="3">
        <v>400</v>
      </c>
      <c r="I515" s="8">
        <f>IF(H515="","",INDEX(Systems!F$4:F$985,MATCH($F515,Systems!D$4:D$985,0),1))</f>
        <v>1.6</v>
      </c>
      <c r="J515" s="9">
        <f>IF(H515="","",INDEX(Systems!E$4:E$985,MATCH($F515,Systems!D$4:D$985,0),1))</f>
        <v>10</v>
      </c>
      <c r="K515" s="9" t="s">
        <v>108</v>
      </c>
      <c r="L515" s="9">
        <v>2014</v>
      </c>
      <c r="M515" s="9">
        <v>3</v>
      </c>
      <c r="N515" s="8">
        <f t="shared" si="571"/>
        <v>640</v>
      </c>
      <c r="O515" s="9">
        <f t="shared" si="572"/>
        <v>2024</v>
      </c>
      <c r="P515" s="2" t="str">
        <f t="shared" ref="P515:AI515" si="581">IF($B515="","",IF($O515=P$3,$N515*(1+(O$2*0.03)),IF(P$3=$O515+$J515,$N515*(1+(O$2*0.03)),IF(P$3=$O515+2*$J515,$N515*(1+(O$2*0.03)),IF(P$3=$O515+3*$J515,$N515*(1+(O$2*0.03)),IF(P$3=$O515+4*$J515,$N515*(1+(O$2*0.03)),IF(P$3=$O515+5*$J515,$N515*(1+(O$2*0.03)),"")))))))</f>
        <v/>
      </c>
      <c r="Q515" s="2" t="str">
        <f t="shared" si="581"/>
        <v/>
      </c>
      <c r="R515" s="2" t="str">
        <f t="shared" si="581"/>
        <v/>
      </c>
      <c r="S515" s="2" t="str">
        <f t="shared" si="581"/>
        <v/>
      </c>
      <c r="T515" s="2" t="str">
        <f t="shared" si="581"/>
        <v/>
      </c>
      <c r="U515" s="2">
        <f t="shared" si="581"/>
        <v>736</v>
      </c>
      <c r="V515" s="2" t="str">
        <f t="shared" si="581"/>
        <v/>
      </c>
      <c r="W515" s="2" t="str">
        <f t="shared" si="581"/>
        <v/>
      </c>
      <c r="X515" s="2" t="str">
        <f t="shared" si="581"/>
        <v/>
      </c>
      <c r="Y515" s="2" t="str">
        <f t="shared" si="581"/>
        <v/>
      </c>
      <c r="Z515" s="2" t="str">
        <f t="shared" si="581"/>
        <v/>
      </c>
      <c r="AA515" s="2" t="str">
        <f t="shared" si="581"/>
        <v/>
      </c>
      <c r="AB515" s="2" t="str">
        <f t="shared" si="581"/>
        <v/>
      </c>
      <c r="AC515" s="2" t="str">
        <f t="shared" si="581"/>
        <v/>
      </c>
      <c r="AD515" s="2" t="str">
        <f t="shared" si="581"/>
        <v/>
      </c>
      <c r="AE515" s="2">
        <f t="shared" si="581"/>
        <v>928</v>
      </c>
      <c r="AF515" s="2" t="str">
        <f t="shared" si="581"/>
        <v/>
      </c>
      <c r="AG515" s="2" t="str">
        <f t="shared" si="581"/>
        <v/>
      </c>
      <c r="AH515" s="2" t="str">
        <f t="shared" si="581"/>
        <v/>
      </c>
      <c r="AI515" s="2" t="str">
        <f t="shared" si="581"/>
        <v/>
      </c>
    </row>
    <row r="516" spans="2:35" ht="15" customHeight="1" x14ac:dyDescent="0.3">
      <c r="B516" t="s">
        <v>96</v>
      </c>
      <c r="C516" t="s">
        <v>261</v>
      </c>
      <c r="D516" t="s">
        <v>7</v>
      </c>
      <c r="E516" s="9" t="s">
        <v>497</v>
      </c>
      <c r="F516" t="s">
        <v>53</v>
      </c>
      <c r="G516" s="9"/>
      <c r="H516" s="3">
        <v>4200</v>
      </c>
      <c r="I516" s="8">
        <f>IF(H516="","",INDEX(Systems!F$4:F$985,MATCH($F516,Systems!D$4:D$985,0),1))</f>
        <v>1.6</v>
      </c>
      <c r="J516" s="9">
        <f>IF(H516="","",INDEX(Systems!E$4:E$985,MATCH($F516,Systems!D$4:D$985,0),1))</f>
        <v>10</v>
      </c>
      <c r="K516" s="9" t="s">
        <v>108</v>
      </c>
      <c r="L516" s="9">
        <v>2014</v>
      </c>
      <c r="M516" s="9">
        <v>3</v>
      </c>
      <c r="N516" s="8">
        <f t="shared" si="571"/>
        <v>6720</v>
      </c>
      <c r="O516" s="9">
        <f t="shared" si="572"/>
        <v>2024</v>
      </c>
      <c r="P516" s="2" t="str">
        <f t="shared" ref="P516:AI516" si="582">IF($B516="","",IF($O516=P$3,$N516*(1+(O$2*0.03)),IF(P$3=$O516+$J516,$N516*(1+(O$2*0.03)),IF(P$3=$O516+2*$J516,$N516*(1+(O$2*0.03)),IF(P$3=$O516+3*$J516,$N516*(1+(O$2*0.03)),IF(P$3=$O516+4*$J516,$N516*(1+(O$2*0.03)),IF(P$3=$O516+5*$J516,$N516*(1+(O$2*0.03)),"")))))))</f>
        <v/>
      </c>
      <c r="Q516" s="2" t="str">
        <f t="shared" si="582"/>
        <v/>
      </c>
      <c r="R516" s="2" t="str">
        <f t="shared" si="582"/>
        <v/>
      </c>
      <c r="S516" s="2" t="str">
        <f t="shared" si="582"/>
        <v/>
      </c>
      <c r="T516" s="2" t="str">
        <f t="shared" si="582"/>
        <v/>
      </c>
      <c r="U516" s="2">
        <f t="shared" si="582"/>
        <v>7727.9999999999991</v>
      </c>
      <c r="V516" s="2" t="str">
        <f t="shared" si="582"/>
        <v/>
      </c>
      <c r="W516" s="2" t="str">
        <f t="shared" si="582"/>
        <v/>
      </c>
      <c r="X516" s="2" t="str">
        <f t="shared" si="582"/>
        <v/>
      </c>
      <c r="Y516" s="2" t="str">
        <f t="shared" si="582"/>
        <v/>
      </c>
      <c r="Z516" s="2" t="str">
        <f t="shared" si="582"/>
        <v/>
      </c>
      <c r="AA516" s="2" t="str">
        <f t="shared" si="582"/>
        <v/>
      </c>
      <c r="AB516" s="2" t="str">
        <f t="shared" si="582"/>
        <v/>
      </c>
      <c r="AC516" s="2" t="str">
        <f t="shared" si="582"/>
        <v/>
      </c>
      <c r="AD516" s="2" t="str">
        <f t="shared" si="582"/>
        <v/>
      </c>
      <c r="AE516" s="2">
        <f t="shared" si="582"/>
        <v>9744</v>
      </c>
      <c r="AF516" s="2" t="str">
        <f t="shared" si="582"/>
        <v/>
      </c>
      <c r="AG516" s="2" t="str">
        <f t="shared" si="582"/>
        <v/>
      </c>
      <c r="AH516" s="2" t="str">
        <f t="shared" si="582"/>
        <v/>
      </c>
      <c r="AI516" s="2" t="str">
        <f t="shared" si="582"/>
        <v/>
      </c>
    </row>
    <row r="517" spans="2:35" ht="15" customHeight="1" x14ac:dyDescent="0.3">
      <c r="B517" t="s">
        <v>96</v>
      </c>
      <c r="C517" t="s">
        <v>261</v>
      </c>
      <c r="D517" t="s">
        <v>7</v>
      </c>
      <c r="E517" s="9" t="s">
        <v>476</v>
      </c>
      <c r="F517" t="s">
        <v>53</v>
      </c>
      <c r="G517" s="9"/>
      <c r="H517" s="3">
        <v>960</v>
      </c>
      <c r="I517" s="8">
        <f>IF(H517="","",INDEX(Systems!F$4:F$985,MATCH($F517,Systems!D$4:D$985,0),1))</f>
        <v>1.6</v>
      </c>
      <c r="J517" s="9">
        <f>IF(H517="","",INDEX(Systems!E$4:E$985,MATCH($F517,Systems!D$4:D$985,0),1))</f>
        <v>10</v>
      </c>
      <c r="K517" s="9" t="s">
        <v>108</v>
      </c>
      <c r="L517" s="9">
        <v>2014</v>
      </c>
      <c r="M517" s="9">
        <v>3</v>
      </c>
      <c r="N517" s="8">
        <f t="shared" si="571"/>
        <v>1536</v>
      </c>
      <c r="O517" s="9">
        <f t="shared" si="572"/>
        <v>2024</v>
      </c>
      <c r="P517" s="2" t="str">
        <f t="shared" ref="P517:AI517" si="583">IF($B517="","",IF($O517=P$3,$N517*(1+(O$2*0.03)),IF(P$3=$O517+$J517,$N517*(1+(O$2*0.03)),IF(P$3=$O517+2*$J517,$N517*(1+(O$2*0.03)),IF(P$3=$O517+3*$J517,$N517*(1+(O$2*0.03)),IF(P$3=$O517+4*$J517,$N517*(1+(O$2*0.03)),IF(P$3=$O517+5*$J517,$N517*(1+(O$2*0.03)),"")))))))</f>
        <v/>
      </c>
      <c r="Q517" s="2" t="str">
        <f t="shared" si="583"/>
        <v/>
      </c>
      <c r="R517" s="2" t="str">
        <f t="shared" si="583"/>
        <v/>
      </c>
      <c r="S517" s="2" t="str">
        <f t="shared" si="583"/>
        <v/>
      </c>
      <c r="T517" s="2" t="str">
        <f t="shared" si="583"/>
        <v/>
      </c>
      <c r="U517" s="2">
        <f t="shared" si="583"/>
        <v>1766.3999999999999</v>
      </c>
      <c r="V517" s="2" t="str">
        <f t="shared" si="583"/>
        <v/>
      </c>
      <c r="W517" s="2" t="str">
        <f t="shared" si="583"/>
        <v/>
      </c>
      <c r="X517" s="2" t="str">
        <f t="shared" si="583"/>
        <v/>
      </c>
      <c r="Y517" s="2" t="str">
        <f t="shared" si="583"/>
        <v/>
      </c>
      <c r="Z517" s="2" t="str">
        <f t="shared" si="583"/>
        <v/>
      </c>
      <c r="AA517" s="2" t="str">
        <f t="shared" si="583"/>
        <v/>
      </c>
      <c r="AB517" s="2" t="str">
        <f t="shared" si="583"/>
        <v/>
      </c>
      <c r="AC517" s="2" t="str">
        <f t="shared" si="583"/>
        <v/>
      </c>
      <c r="AD517" s="2" t="str">
        <f t="shared" si="583"/>
        <v/>
      </c>
      <c r="AE517" s="2">
        <f t="shared" si="583"/>
        <v>2227.1999999999998</v>
      </c>
      <c r="AF517" s="2" t="str">
        <f t="shared" si="583"/>
        <v/>
      </c>
      <c r="AG517" s="2" t="str">
        <f t="shared" si="583"/>
        <v/>
      </c>
      <c r="AH517" s="2" t="str">
        <f t="shared" si="583"/>
        <v/>
      </c>
      <c r="AI517" s="2" t="str">
        <f t="shared" si="583"/>
        <v/>
      </c>
    </row>
    <row r="518" spans="2:35" ht="15" customHeight="1" x14ac:dyDescent="0.3">
      <c r="B518" t="s">
        <v>96</v>
      </c>
      <c r="C518" t="s">
        <v>261</v>
      </c>
      <c r="D518" t="s">
        <v>7</v>
      </c>
      <c r="E518" s="9" t="s">
        <v>477</v>
      </c>
      <c r="F518" t="s">
        <v>53</v>
      </c>
      <c r="G518" s="9"/>
      <c r="H518" s="3">
        <v>960</v>
      </c>
      <c r="I518" s="8">
        <f>IF(H518="","",INDEX(Systems!F$4:F$985,MATCH($F518,Systems!D$4:D$985,0),1))</f>
        <v>1.6</v>
      </c>
      <c r="J518" s="9">
        <f>IF(H518="","",INDEX(Systems!E$4:E$985,MATCH($F518,Systems!D$4:D$985,0),1))</f>
        <v>10</v>
      </c>
      <c r="K518" s="9" t="s">
        <v>108</v>
      </c>
      <c r="L518" s="9">
        <v>2014</v>
      </c>
      <c r="M518" s="9">
        <v>3</v>
      </c>
      <c r="N518" s="8">
        <f t="shared" si="571"/>
        <v>1536</v>
      </c>
      <c r="O518" s="9">
        <f t="shared" si="572"/>
        <v>2024</v>
      </c>
      <c r="P518" s="2" t="str">
        <f t="shared" ref="P518:AI518" si="584">IF($B518="","",IF($O518=P$3,$N518*(1+(O$2*0.03)),IF(P$3=$O518+$J518,$N518*(1+(O$2*0.03)),IF(P$3=$O518+2*$J518,$N518*(1+(O$2*0.03)),IF(P$3=$O518+3*$J518,$N518*(1+(O$2*0.03)),IF(P$3=$O518+4*$J518,$N518*(1+(O$2*0.03)),IF(P$3=$O518+5*$J518,$N518*(1+(O$2*0.03)),"")))))))</f>
        <v/>
      </c>
      <c r="Q518" s="2" t="str">
        <f t="shared" si="584"/>
        <v/>
      </c>
      <c r="R518" s="2" t="str">
        <f t="shared" si="584"/>
        <v/>
      </c>
      <c r="S518" s="2" t="str">
        <f t="shared" si="584"/>
        <v/>
      </c>
      <c r="T518" s="2" t="str">
        <f t="shared" si="584"/>
        <v/>
      </c>
      <c r="U518" s="2">
        <f t="shared" si="584"/>
        <v>1766.3999999999999</v>
      </c>
      <c r="V518" s="2" t="str">
        <f t="shared" si="584"/>
        <v/>
      </c>
      <c r="W518" s="2" t="str">
        <f t="shared" si="584"/>
        <v/>
      </c>
      <c r="X518" s="2" t="str">
        <f t="shared" si="584"/>
        <v/>
      </c>
      <c r="Y518" s="2" t="str">
        <f t="shared" si="584"/>
        <v/>
      </c>
      <c r="Z518" s="2" t="str">
        <f t="shared" si="584"/>
        <v/>
      </c>
      <c r="AA518" s="2" t="str">
        <f t="shared" si="584"/>
        <v/>
      </c>
      <c r="AB518" s="2" t="str">
        <f t="shared" si="584"/>
        <v/>
      </c>
      <c r="AC518" s="2" t="str">
        <f t="shared" si="584"/>
        <v/>
      </c>
      <c r="AD518" s="2" t="str">
        <f t="shared" si="584"/>
        <v/>
      </c>
      <c r="AE518" s="2">
        <f t="shared" si="584"/>
        <v>2227.1999999999998</v>
      </c>
      <c r="AF518" s="2" t="str">
        <f t="shared" si="584"/>
        <v/>
      </c>
      <c r="AG518" s="2" t="str">
        <f t="shared" si="584"/>
        <v/>
      </c>
      <c r="AH518" s="2" t="str">
        <f t="shared" si="584"/>
        <v/>
      </c>
      <c r="AI518" s="2" t="str">
        <f t="shared" si="584"/>
        <v/>
      </c>
    </row>
    <row r="519" spans="2:35" ht="15" customHeight="1" x14ac:dyDescent="0.3">
      <c r="B519" t="s">
        <v>96</v>
      </c>
      <c r="C519" t="s">
        <v>261</v>
      </c>
      <c r="D519" t="s">
        <v>7</v>
      </c>
      <c r="E519" s="9" t="s">
        <v>478</v>
      </c>
      <c r="F519" t="s">
        <v>53</v>
      </c>
      <c r="G519" s="9"/>
      <c r="H519" s="3">
        <v>960</v>
      </c>
      <c r="I519" s="8">
        <f>IF(H519="","",INDEX(Systems!F$4:F$985,MATCH($F519,Systems!D$4:D$985,0),1))</f>
        <v>1.6</v>
      </c>
      <c r="J519" s="9">
        <f>IF(H519="","",INDEX(Systems!E$4:E$985,MATCH($F519,Systems!D$4:D$985,0),1))</f>
        <v>10</v>
      </c>
      <c r="K519" s="9" t="s">
        <v>108</v>
      </c>
      <c r="L519" s="9">
        <v>2014</v>
      </c>
      <c r="M519" s="9">
        <v>3</v>
      </c>
      <c r="N519" s="8">
        <f t="shared" si="571"/>
        <v>1536</v>
      </c>
      <c r="O519" s="9">
        <f t="shared" si="572"/>
        <v>2024</v>
      </c>
      <c r="P519" s="2" t="str">
        <f t="shared" ref="P519:AI519" si="585">IF($B519="","",IF($O519=P$3,$N519*(1+(O$2*0.03)),IF(P$3=$O519+$J519,$N519*(1+(O$2*0.03)),IF(P$3=$O519+2*$J519,$N519*(1+(O$2*0.03)),IF(P$3=$O519+3*$J519,$N519*(1+(O$2*0.03)),IF(P$3=$O519+4*$J519,$N519*(1+(O$2*0.03)),IF(P$3=$O519+5*$J519,$N519*(1+(O$2*0.03)),"")))))))</f>
        <v/>
      </c>
      <c r="Q519" s="2" t="str">
        <f t="shared" si="585"/>
        <v/>
      </c>
      <c r="R519" s="2" t="str">
        <f t="shared" si="585"/>
        <v/>
      </c>
      <c r="S519" s="2" t="str">
        <f t="shared" si="585"/>
        <v/>
      </c>
      <c r="T519" s="2" t="str">
        <f t="shared" si="585"/>
        <v/>
      </c>
      <c r="U519" s="2">
        <f t="shared" si="585"/>
        <v>1766.3999999999999</v>
      </c>
      <c r="V519" s="2" t="str">
        <f t="shared" si="585"/>
        <v/>
      </c>
      <c r="W519" s="2" t="str">
        <f t="shared" si="585"/>
        <v/>
      </c>
      <c r="X519" s="2" t="str">
        <f t="shared" si="585"/>
        <v/>
      </c>
      <c r="Y519" s="2" t="str">
        <f t="shared" si="585"/>
        <v/>
      </c>
      <c r="Z519" s="2" t="str">
        <f t="shared" si="585"/>
        <v/>
      </c>
      <c r="AA519" s="2" t="str">
        <f t="shared" si="585"/>
        <v/>
      </c>
      <c r="AB519" s="2" t="str">
        <f t="shared" si="585"/>
        <v/>
      </c>
      <c r="AC519" s="2" t="str">
        <f t="shared" si="585"/>
        <v/>
      </c>
      <c r="AD519" s="2" t="str">
        <f t="shared" si="585"/>
        <v/>
      </c>
      <c r="AE519" s="2">
        <f t="shared" si="585"/>
        <v>2227.1999999999998</v>
      </c>
      <c r="AF519" s="2" t="str">
        <f t="shared" si="585"/>
        <v/>
      </c>
      <c r="AG519" s="2" t="str">
        <f t="shared" si="585"/>
        <v/>
      </c>
      <c r="AH519" s="2" t="str">
        <f t="shared" si="585"/>
        <v/>
      </c>
      <c r="AI519" s="2" t="str">
        <f t="shared" si="585"/>
        <v/>
      </c>
    </row>
    <row r="520" spans="2:35" ht="15" customHeight="1" x14ac:dyDescent="0.3">
      <c r="B520" t="s">
        <v>96</v>
      </c>
      <c r="C520" t="s">
        <v>261</v>
      </c>
      <c r="D520" t="s">
        <v>7</v>
      </c>
      <c r="E520" s="9" t="s">
        <v>479</v>
      </c>
      <c r="F520" t="s">
        <v>53</v>
      </c>
      <c r="G520" s="9"/>
      <c r="H520" s="3">
        <v>960</v>
      </c>
      <c r="I520" s="8">
        <f>IF(H520="","",INDEX(Systems!F$4:F$985,MATCH($F520,Systems!D$4:D$985,0),1))</f>
        <v>1.6</v>
      </c>
      <c r="J520" s="9">
        <f>IF(H520="","",INDEX(Systems!E$4:E$985,MATCH($F520,Systems!D$4:D$985,0),1))</f>
        <v>10</v>
      </c>
      <c r="K520" s="9" t="s">
        <v>108</v>
      </c>
      <c r="L520" s="9">
        <v>2014</v>
      </c>
      <c r="M520" s="9">
        <v>3</v>
      </c>
      <c r="N520" s="8">
        <f t="shared" si="571"/>
        <v>1536</v>
      </c>
      <c r="O520" s="9">
        <f t="shared" si="572"/>
        <v>2024</v>
      </c>
      <c r="P520" s="2" t="str">
        <f t="shared" ref="P520:AI520" si="586">IF($B520="","",IF($O520=P$3,$N520*(1+(O$2*0.03)),IF(P$3=$O520+$J520,$N520*(1+(O$2*0.03)),IF(P$3=$O520+2*$J520,$N520*(1+(O$2*0.03)),IF(P$3=$O520+3*$J520,$N520*(1+(O$2*0.03)),IF(P$3=$O520+4*$J520,$N520*(1+(O$2*0.03)),IF(P$3=$O520+5*$J520,$N520*(1+(O$2*0.03)),"")))))))</f>
        <v/>
      </c>
      <c r="Q520" s="2" t="str">
        <f t="shared" si="586"/>
        <v/>
      </c>
      <c r="R520" s="2" t="str">
        <f t="shared" si="586"/>
        <v/>
      </c>
      <c r="S520" s="2" t="str">
        <f t="shared" si="586"/>
        <v/>
      </c>
      <c r="T520" s="2" t="str">
        <f t="shared" si="586"/>
        <v/>
      </c>
      <c r="U520" s="2">
        <f t="shared" si="586"/>
        <v>1766.3999999999999</v>
      </c>
      <c r="V520" s="2" t="str">
        <f t="shared" si="586"/>
        <v/>
      </c>
      <c r="W520" s="2" t="str">
        <f t="shared" si="586"/>
        <v/>
      </c>
      <c r="X520" s="2" t="str">
        <f t="shared" si="586"/>
        <v/>
      </c>
      <c r="Y520" s="2" t="str">
        <f t="shared" si="586"/>
        <v/>
      </c>
      <c r="Z520" s="2" t="str">
        <f t="shared" si="586"/>
        <v/>
      </c>
      <c r="AA520" s="2" t="str">
        <f t="shared" si="586"/>
        <v/>
      </c>
      <c r="AB520" s="2" t="str">
        <f t="shared" si="586"/>
        <v/>
      </c>
      <c r="AC520" s="2" t="str">
        <f t="shared" si="586"/>
        <v/>
      </c>
      <c r="AD520" s="2" t="str">
        <f t="shared" si="586"/>
        <v/>
      </c>
      <c r="AE520" s="2">
        <f t="shared" si="586"/>
        <v>2227.1999999999998</v>
      </c>
      <c r="AF520" s="2" t="str">
        <f t="shared" si="586"/>
        <v/>
      </c>
      <c r="AG520" s="2" t="str">
        <f t="shared" si="586"/>
        <v/>
      </c>
      <c r="AH520" s="2" t="str">
        <f t="shared" si="586"/>
        <v/>
      </c>
      <c r="AI520" s="2" t="str">
        <f t="shared" si="586"/>
        <v/>
      </c>
    </row>
    <row r="521" spans="2:35" ht="15" customHeight="1" x14ac:dyDescent="0.3">
      <c r="B521" t="s">
        <v>96</v>
      </c>
      <c r="C521" t="s">
        <v>261</v>
      </c>
      <c r="D521" t="s">
        <v>7</v>
      </c>
      <c r="E521" s="9" t="s">
        <v>480</v>
      </c>
      <c r="F521" t="s">
        <v>53</v>
      </c>
      <c r="G521" s="9"/>
      <c r="H521" s="3">
        <v>960</v>
      </c>
      <c r="I521" s="8">
        <f>IF(H521="","",INDEX(Systems!F$4:F$985,MATCH($F521,Systems!D$4:D$985,0),1))</f>
        <v>1.6</v>
      </c>
      <c r="J521" s="9">
        <f>IF(H521="","",INDEX(Systems!E$4:E$985,MATCH($F521,Systems!D$4:D$985,0),1))</f>
        <v>10</v>
      </c>
      <c r="K521" s="9" t="s">
        <v>108</v>
      </c>
      <c r="L521" s="9">
        <v>2014</v>
      </c>
      <c r="M521" s="9">
        <v>3</v>
      </c>
      <c r="N521" s="8">
        <f t="shared" si="571"/>
        <v>1536</v>
      </c>
      <c r="O521" s="9">
        <f t="shared" si="572"/>
        <v>2024</v>
      </c>
      <c r="P521" s="2" t="str">
        <f t="shared" ref="P521:AI521" si="587">IF($B521="","",IF($O521=P$3,$N521*(1+(O$2*0.03)),IF(P$3=$O521+$J521,$N521*(1+(O$2*0.03)),IF(P$3=$O521+2*$J521,$N521*(1+(O$2*0.03)),IF(P$3=$O521+3*$J521,$N521*(1+(O$2*0.03)),IF(P$3=$O521+4*$J521,$N521*(1+(O$2*0.03)),IF(P$3=$O521+5*$J521,$N521*(1+(O$2*0.03)),"")))))))</f>
        <v/>
      </c>
      <c r="Q521" s="2" t="str">
        <f t="shared" si="587"/>
        <v/>
      </c>
      <c r="R521" s="2" t="str">
        <f t="shared" si="587"/>
        <v/>
      </c>
      <c r="S521" s="2" t="str">
        <f t="shared" si="587"/>
        <v/>
      </c>
      <c r="T521" s="2" t="str">
        <f t="shared" si="587"/>
        <v/>
      </c>
      <c r="U521" s="2">
        <f t="shared" si="587"/>
        <v>1766.3999999999999</v>
      </c>
      <c r="V521" s="2" t="str">
        <f t="shared" si="587"/>
        <v/>
      </c>
      <c r="W521" s="2" t="str">
        <f t="shared" si="587"/>
        <v/>
      </c>
      <c r="X521" s="2" t="str">
        <f t="shared" si="587"/>
        <v/>
      </c>
      <c r="Y521" s="2" t="str">
        <f t="shared" si="587"/>
        <v/>
      </c>
      <c r="Z521" s="2" t="str">
        <f t="shared" si="587"/>
        <v/>
      </c>
      <c r="AA521" s="2" t="str">
        <f t="shared" si="587"/>
        <v/>
      </c>
      <c r="AB521" s="2" t="str">
        <f t="shared" si="587"/>
        <v/>
      </c>
      <c r="AC521" s="2" t="str">
        <f t="shared" si="587"/>
        <v/>
      </c>
      <c r="AD521" s="2" t="str">
        <f t="shared" si="587"/>
        <v/>
      </c>
      <c r="AE521" s="2">
        <f t="shared" si="587"/>
        <v>2227.1999999999998</v>
      </c>
      <c r="AF521" s="2" t="str">
        <f t="shared" si="587"/>
        <v/>
      </c>
      <c r="AG521" s="2" t="str">
        <f t="shared" si="587"/>
        <v/>
      </c>
      <c r="AH521" s="2" t="str">
        <f t="shared" si="587"/>
        <v/>
      </c>
      <c r="AI521" s="2" t="str">
        <f t="shared" si="587"/>
        <v/>
      </c>
    </row>
    <row r="522" spans="2:35" ht="15" customHeight="1" x14ac:dyDescent="0.3">
      <c r="B522" t="s">
        <v>96</v>
      </c>
      <c r="C522" t="s">
        <v>261</v>
      </c>
      <c r="D522" t="s">
        <v>7</v>
      </c>
      <c r="E522" s="9" t="s">
        <v>481</v>
      </c>
      <c r="F522" t="s">
        <v>53</v>
      </c>
      <c r="G522" s="9"/>
      <c r="H522" s="3">
        <v>1920</v>
      </c>
      <c r="I522" s="8">
        <f>IF(H522="","",INDEX(Systems!F$4:F$985,MATCH($F522,Systems!D$4:D$985,0),1))</f>
        <v>1.6</v>
      </c>
      <c r="J522" s="9">
        <f>IF(H522="","",INDEX(Systems!E$4:E$985,MATCH($F522,Systems!D$4:D$985,0),1))</f>
        <v>10</v>
      </c>
      <c r="K522" s="9" t="s">
        <v>109</v>
      </c>
      <c r="L522" s="9">
        <v>2014</v>
      </c>
      <c r="M522" s="9">
        <v>3</v>
      </c>
      <c r="N522" s="8">
        <f t="shared" si="571"/>
        <v>3072</v>
      </c>
      <c r="O522" s="9">
        <f t="shared" si="572"/>
        <v>2024</v>
      </c>
      <c r="P522" s="2" t="str">
        <f t="shared" ref="P522:AI522" si="588">IF($B522="","",IF($O522=P$3,$N522*(1+(O$2*0.03)),IF(P$3=$O522+$J522,$N522*(1+(O$2*0.03)),IF(P$3=$O522+2*$J522,$N522*(1+(O$2*0.03)),IF(P$3=$O522+3*$J522,$N522*(1+(O$2*0.03)),IF(P$3=$O522+4*$J522,$N522*(1+(O$2*0.03)),IF(P$3=$O522+5*$J522,$N522*(1+(O$2*0.03)),"")))))))</f>
        <v/>
      </c>
      <c r="Q522" s="2" t="str">
        <f t="shared" si="588"/>
        <v/>
      </c>
      <c r="R522" s="2" t="str">
        <f t="shared" si="588"/>
        <v/>
      </c>
      <c r="S522" s="2" t="str">
        <f t="shared" si="588"/>
        <v/>
      </c>
      <c r="T522" s="2" t="str">
        <f t="shared" si="588"/>
        <v/>
      </c>
      <c r="U522" s="2">
        <f t="shared" si="588"/>
        <v>3532.7999999999997</v>
      </c>
      <c r="V522" s="2" t="str">
        <f t="shared" si="588"/>
        <v/>
      </c>
      <c r="W522" s="2" t="str">
        <f t="shared" si="588"/>
        <v/>
      </c>
      <c r="X522" s="2" t="str">
        <f t="shared" si="588"/>
        <v/>
      </c>
      <c r="Y522" s="2" t="str">
        <f t="shared" si="588"/>
        <v/>
      </c>
      <c r="Z522" s="2" t="str">
        <f t="shared" si="588"/>
        <v/>
      </c>
      <c r="AA522" s="2" t="str">
        <f t="shared" si="588"/>
        <v/>
      </c>
      <c r="AB522" s="2" t="str">
        <f t="shared" si="588"/>
        <v/>
      </c>
      <c r="AC522" s="2" t="str">
        <f t="shared" si="588"/>
        <v/>
      </c>
      <c r="AD522" s="2" t="str">
        <f t="shared" si="588"/>
        <v/>
      </c>
      <c r="AE522" s="2">
        <f t="shared" si="588"/>
        <v>4454.3999999999996</v>
      </c>
      <c r="AF522" s="2" t="str">
        <f t="shared" si="588"/>
        <v/>
      </c>
      <c r="AG522" s="2" t="str">
        <f t="shared" si="588"/>
        <v/>
      </c>
      <c r="AH522" s="2" t="str">
        <f t="shared" si="588"/>
        <v/>
      </c>
      <c r="AI522" s="2" t="str">
        <f t="shared" si="588"/>
        <v/>
      </c>
    </row>
    <row r="523" spans="2:35" ht="15" customHeight="1" x14ac:dyDescent="0.3">
      <c r="B523" t="s">
        <v>96</v>
      </c>
      <c r="C523" t="s">
        <v>261</v>
      </c>
      <c r="D523" t="s">
        <v>7</v>
      </c>
      <c r="E523" s="9" t="s">
        <v>482</v>
      </c>
      <c r="F523" t="s">
        <v>53</v>
      </c>
      <c r="G523" s="9"/>
      <c r="H523" s="3">
        <v>960</v>
      </c>
      <c r="I523" s="8">
        <f>IF(H523="","",INDEX(Systems!F$4:F$985,MATCH($F523,Systems!D$4:D$985,0),1))</f>
        <v>1.6</v>
      </c>
      <c r="J523" s="9">
        <f>IF(H523="","",INDEX(Systems!E$4:E$985,MATCH($F523,Systems!D$4:D$985,0),1))</f>
        <v>10</v>
      </c>
      <c r="K523" s="9" t="s">
        <v>109</v>
      </c>
      <c r="L523" s="9">
        <v>2014</v>
      </c>
      <c r="M523" s="9">
        <v>3</v>
      </c>
      <c r="N523" s="8">
        <f t="shared" si="571"/>
        <v>1536</v>
      </c>
      <c r="O523" s="9">
        <f t="shared" si="572"/>
        <v>2024</v>
      </c>
      <c r="P523" s="2" t="str">
        <f t="shared" ref="P523:AI523" si="589">IF($B523="","",IF($O523=P$3,$N523*(1+(O$2*0.03)),IF(P$3=$O523+$J523,$N523*(1+(O$2*0.03)),IF(P$3=$O523+2*$J523,$N523*(1+(O$2*0.03)),IF(P$3=$O523+3*$J523,$N523*(1+(O$2*0.03)),IF(P$3=$O523+4*$J523,$N523*(1+(O$2*0.03)),IF(P$3=$O523+5*$J523,$N523*(1+(O$2*0.03)),"")))))))</f>
        <v/>
      </c>
      <c r="Q523" s="2" t="str">
        <f t="shared" si="589"/>
        <v/>
      </c>
      <c r="R523" s="2" t="str">
        <f t="shared" si="589"/>
        <v/>
      </c>
      <c r="S523" s="2" t="str">
        <f t="shared" si="589"/>
        <v/>
      </c>
      <c r="T523" s="2" t="str">
        <f t="shared" si="589"/>
        <v/>
      </c>
      <c r="U523" s="2">
        <f t="shared" si="589"/>
        <v>1766.3999999999999</v>
      </c>
      <c r="V523" s="2" t="str">
        <f t="shared" si="589"/>
        <v/>
      </c>
      <c r="W523" s="2" t="str">
        <f t="shared" si="589"/>
        <v/>
      </c>
      <c r="X523" s="2" t="str">
        <f t="shared" si="589"/>
        <v/>
      </c>
      <c r="Y523" s="2" t="str">
        <f t="shared" si="589"/>
        <v/>
      </c>
      <c r="Z523" s="2" t="str">
        <f t="shared" si="589"/>
        <v/>
      </c>
      <c r="AA523" s="2" t="str">
        <f t="shared" si="589"/>
        <v/>
      </c>
      <c r="AB523" s="2" t="str">
        <f t="shared" si="589"/>
        <v/>
      </c>
      <c r="AC523" s="2" t="str">
        <f t="shared" si="589"/>
        <v/>
      </c>
      <c r="AD523" s="2" t="str">
        <f t="shared" si="589"/>
        <v/>
      </c>
      <c r="AE523" s="2">
        <f t="shared" si="589"/>
        <v>2227.1999999999998</v>
      </c>
      <c r="AF523" s="2" t="str">
        <f t="shared" si="589"/>
        <v/>
      </c>
      <c r="AG523" s="2" t="str">
        <f t="shared" si="589"/>
        <v/>
      </c>
      <c r="AH523" s="2" t="str">
        <f t="shared" si="589"/>
        <v/>
      </c>
      <c r="AI523" s="2" t="str">
        <f t="shared" si="589"/>
        <v/>
      </c>
    </row>
    <row r="524" spans="2:35" ht="15" customHeight="1" x14ac:dyDescent="0.3">
      <c r="B524" t="s">
        <v>96</v>
      </c>
      <c r="C524" t="s">
        <v>261</v>
      </c>
      <c r="D524" t="s">
        <v>7</v>
      </c>
      <c r="E524" s="9" t="s">
        <v>498</v>
      </c>
      <c r="F524" t="s">
        <v>53</v>
      </c>
      <c r="G524" s="9"/>
      <c r="H524" s="3">
        <v>960</v>
      </c>
      <c r="I524" s="8">
        <f>IF(H524="","",INDEX(Systems!F$4:F$985,MATCH($F524,Systems!D$4:D$985,0),1))</f>
        <v>1.6</v>
      </c>
      <c r="J524" s="9">
        <f>IF(H524="","",INDEX(Systems!E$4:E$985,MATCH($F524,Systems!D$4:D$985,0),1))</f>
        <v>10</v>
      </c>
      <c r="K524" s="9" t="s">
        <v>109</v>
      </c>
      <c r="L524" s="9">
        <v>2014</v>
      </c>
      <c r="M524" s="9">
        <v>3</v>
      </c>
      <c r="N524" s="8">
        <f t="shared" si="571"/>
        <v>1536</v>
      </c>
      <c r="O524" s="9">
        <f t="shared" si="572"/>
        <v>2024</v>
      </c>
      <c r="P524" s="2" t="str">
        <f t="shared" ref="P524:AI524" si="590">IF($B524="","",IF($O524=P$3,$N524*(1+(O$2*0.03)),IF(P$3=$O524+$J524,$N524*(1+(O$2*0.03)),IF(P$3=$O524+2*$J524,$N524*(1+(O$2*0.03)),IF(P$3=$O524+3*$J524,$N524*(1+(O$2*0.03)),IF(P$3=$O524+4*$J524,$N524*(1+(O$2*0.03)),IF(P$3=$O524+5*$J524,$N524*(1+(O$2*0.03)),"")))))))</f>
        <v/>
      </c>
      <c r="Q524" s="2" t="str">
        <f t="shared" si="590"/>
        <v/>
      </c>
      <c r="R524" s="2" t="str">
        <f t="shared" si="590"/>
        <v/>
      </c>
      <c r="S524" s="2" t="str">
        <f t="shared" si="590"/>
        <v/>
      </c>
      <c r="T524" s="2" t="str">
        <f t="shared" si="590"/>
        <v/>
      </c>
      <c r="U524" s="2">
        <f t="shared" si="590"/>
        <v>1766.3999999999999</v>
      </c>
      <c r="V524" s="2" t="str">
        <f t="shared" si="590"/>
        <v/>
      </c>
      <c r="W524" s="2" t="str">
        <f t="shared" si="590"/>
        <v/>
      </c>
      <c r="X524" s="2" t="str">
        <f t="shared" si="590"/>
        <v/>
      </c>
      <c r="Y524" s="2" t="str">
        <f t="shared" si="590"/>
        <v/>
      </c>
      <c r="Z524" s="2" t="str">
        <f t="shared" si="590"/>
        <v/>
      </c>
      <c r="AA524" s="2" t="str">
        <f t="shared" si="590"/>
        <v/>
      </c>
      <c r="AB524" s="2" t="str">
        <f t="shared" si="590"/>
        <v/>
      </c>
      <c r="AC524" s="2" t="str">
        <f t="shared" si="590"/>
        <v/>
      </c>
      <c r="AD524" s="2" t="str">
        <f t="shared" si="590"/>
        <v/>
      </c>
      <c r="AE524" s="2">
        <f t="shared" si="590"/>
        <v>2227.1999999999998</v>
      </c>
      <c r="AF524" s="2" t="str">
        <f t="shared" si="590"/>
        <v/>
      </c>
      <c r="AG524" s="2" t="str">
        <f t="shared" si="590"/>
        <v/>
      </c>
      <c r="AH524" s="2" t="str">
        <f t="shared" si="590"/>
        <v/>
      </c>
      <c r="AI524" s="2" t="str">
        <f t="shared" si="590"/>
        <v/>
      </c>
    </row>
    <row r="525" spans="2:35" ht="15" customHeight="1" x14ac:dyDescent="0.3">
      <c r="B525" t="s">
        <v>96</v>
      </c>
      <c r="C525" t="s">
        <v>261</v>
      </c>
      <c r="D525" t="s">
        <v>7</v>
      </c>
      <c r="E525" s="9" t="s">
        <v>499</v>
      </c>
      <c r="F525" t="s">
        <v>53</v>
      </c>
      <c r="G525" s="9"/>
      <c r="H525" s="3">
        <v>960</v>
      </c>
      <c r="I525" s="8">
        <f>IF(H525="","",INDEX(Systems!F$4:F$985,MATCH($F525,Systems!D$4:D$985,0),1))</f>
        <v>1.6</v>
      </c>
      <c r="J525" s="9">
        <f>IF(H525="","",INDEX(Systems!E$4:E$985,MATCH($F525,Systems!D$4:D$985,0),1))</f>
        <v>10</v>
      </c>
      <c r="K525" s="9" t="s">
        <v>108</v>
      </c>
      <c r="L525" s="9">
        <v>2014</v>
      </c>
      <c r="M525" s="9">
        <v>3</v>
      </c>
      <c r="N525" s="8">
        <f t="shared" si="571"/>
        <v>1536</v>
      </c>
      <c r="O525" s="9">
        <f t="shared" si="572"/>
        <v>2024</v>
      </c>
      <c r="P525" s="2" t="str">
        <f t="shared" ref="P525:AI525" si="591">IF($B525="","",IF($O525=P$3,$N525*(1+(O$2*0.03)),IF(P$3=$O525+$J525,$N525*(1+(O$2*0.03)),IF(P$3=$O525+2*$J525,$N525*(1+(O$2*0.03)),IF(P$3=$O525+3*$J525,$N525*(1+(O$2*0.03)),IF(P$3=$O525+4*$J525,$N525*(1+(O$2*0.03)),IF(P$3=$O525+5*$J525,$N525*(1+(O$2*0.03)),"")))))))</f>
        <v/>
      </c>
      <c r="Q525" s="2" t="str">
        <f t="shared" si="591"/>
        <v/>
      </c>
      <c r="R525" s="2" t="str">
        <f t="shared" si="591"/>
        <v/>
      </c>
      <c r="S525" s="2" t="str">
        <f t="shared" si="591"/>
        <v/>
      </c>
      <c r="T525" s="2" t="str">
        <f t="shared" si="591"/>
        <v/>
      </c>
      <c r="U525" s="2">
        <f t="shared" si="591"/>
        <v>1766.3999999999999</v>
      </c>
      <c r="V525" s="2" t="str">
        <f t="shared" si="591"/>
        <v/>
      </c>
      <c r="W525" s="2" t="str">
        <f t="shared" si="591"/>
        <v/>
      </c>
      <c r="X525" s="2" t="str">
        <f t="shared" si="591"/>
        <v/>
      </c>
      <c r="Y525" s="2" t="str">
        <f t="shared" si="591"/>
        <v/>
      </c>
      <c r="Z525" s="2" t="str">
        <f t="shared" si="591"/>
        <v/>
      </c>
      <c r="AA525" s="2" t="str">
        <f t="shared" si="591"/>
        <v/>
      </c>
      <c r="AB525" s="2" t="str">
        <f t="shared" si="591"/>
        <v/>
      </c>
      <c r="AC525" s="2" t="str">
        <f t="shared" si="591"/>
        <v/>
      </c>
      <c r="AD525" s="2" t="str">
        <f t="shared" si="591"/>
        <v/>
      </c>
      <c r="AE525" s="2">
        <f t="shared" si="591"/>
        <v>2227.1999999999998</v>
      </c>
      <c r="AF525" s="2" t="str">
        <f t="shared" si="591"/>
        <v/>
      </c>
      <c r="AG525" s="2" t="str">
        <f t="shared" si="591"/>
        <v/>
      </c>
      <c r="AH525" s="2" t="str">
        <f t="shared" si="591"/>
        <v/>
      </c>
      <c r="AI525" s="2" t="str">
        <f t="shared" si="591"/>
        <v/>
      </c>
    </row>
    <row r="526" spans="2:35" ht="15" customHeight="1" x14ac:dyDescent="0.3">
      <c r="B526" t="s">
        <v>96</v>
      </c>
      <c r="C526" t="s">
        <v>261</v>
      </c>
      <c r="D526" t="s">
        <v>7</v>
      </c>
      <c r="E526" s="9" t="s">
        <v>500</v>
      </c>
      <c r="F526" t="s">
        <v>53</v>
      </c>
      <c r="G526" s="9"/>
      <c r="H526" s="3">
        <v>960</v>
      </c>
      <c r="I526" s="8">
        <f>IF(H526="","",INDEX(Systems!F$4:F$985,MATCH($F526,Systems!D$4:D$985,0),1))</f>
        <v>1.6</v>
      </c>
      <c r="J526" s="9">
        <f>IF(H526="","",INDEX(Systems!E$4:E$985,MATCH($F526,Systems!D$4:D$985,0),1))</f>
        <v>10</v>
      </c>
      <c r="K526" s="9" t="s">
        <v>108</v>
      </c>
      <c r="L526" s="9">
        <v>2014</v>
      </c>
      <c r="M526" s="9">
        <v>3</v>
      </c>
      <c r="N526" s="8">
        <f t="shared" si="571"/>
        <v>1536</v>
      </c>
      <c r="O526" s="9">
        <f t="shared" si="572"/>
        <v>2024</v>
      </c>
      <c r="P526" s="2" t="str">
        <f t="shared" ref="P526:AI526" si="592">IF($B526="","",IF($O526=P$3,$N526*(1+(O$2*0.03)),IF(P$3=$O526+$J526,$N526*(1+(O$2*0.03)),IF(P$3=$O526+2*$J526,$N526*(1+(O$2*0.03)),IF(P$3=$O526+3*$J526,$N526*(1+(O$2*0.03)),IF(P$3=$O526+4*$J526,$N526*(1+(O$2*0.03)),IF(P$3=$O526+5*$J526,$N526*(1+(O$2*0.03)),"")))))))</f>
        <v/>
      </c>
      <c r="Q526" s="2" t="str">
        <f t="shared" si="592"/>
        <v/>
      </c>
      <c r="R526" s="2" t="str">
        <f t="shared" si="592"/>
        <v/>
      </c>
      <c r="S526" s="2" t="str">
        <f t="shared" si="592"/>
        <v/>
      </c>
      <c r="T526" s="2" t="str">
        <f t="shared" si="592"/>
        <v/>
      </c>
      <c r="U526" s="2">
        <f t="shared" si="592"/>
        <v>1766.3999999999999</v>
      </c>
      <c r="V526" s="2" t="str">
        <f t="shared" si="592"/>
        <v/>
      </c>
      <c r="W526" s="2" t="str">
        <f t="shared" si="592"/>
        <v/>
      </c>
      <c r="X526" s="2" t="str">
        <f t="shared" si="592"/>
        <v/>
      </c>
      <c r="Y526" s="2" t="str">
        <f t="shared" si="592"/>
        <v/>
      </c>
      <c r="Z526" s="2" t="str">
        <f t="shared" si="592"/>
        <v/>
      </c>
      <c r="AA526" s="2" t="str">
        <f t="shared" si="592"/>
        <v/>
      </c>
      <c r="AB526" s="2" t="str">
        <f t="shared" si="592"/>
        <v/>
      </c>
      <c r="AC526" s="2" t="str">
        <f t="shared" si="592"/>
        <v/>
      </c>
      <c r="AD526" s="2" t="str">
        <f t="shared" si="592"/>
        <v/>
      </c>
      <c r="AE526" s="2">
        <f t="shared" si="592"/>
        <v>2227.1999999999998</v>
      </c>
      <c r="AF526" s="2" t="str">
        <f t="shared" si="592"/>
        <v/>
      </c>
      <c r="AG526" s="2" t="str">
        <f t="shared" si="592"/>
        <v/>
      </c>
      <c r="AH526" s="2" t="str">
        <f t="shared" si="592"/>
        <v/>
      </c>
      <c r="AI526" s="2" t="str">
        <f t="shared" si="592"/>
        <v/>
      </c>
    </row>
    <row r="527" spans="2:35" ht="15" customHeight="1" x14ac:dyDescent="0.3">
      <c r="B527" t="s">
        <v>96</v>
      </c>
      <c r="C527" t="s">
        <v>261</v>
      </c>
      <c r="D527" t="s">
        <v>7</v>
      </c>
      <c r="E527" s="9" t="s">
        <v>501</v>
      </c>
      <c r="F527" t="s">
        <v>53</v>
      </c>
      <c r="G527" s="9"/>
      <c r="H527" s="3">
        <v>1440</v>
      </c>
      <c r="I527" s="8">
        <f>IF(H527="","",INDEX(Systems!F$4:F$985,MATCH($F527,Systems!D$4:D$985,0),1))</f>
        <v>1.6</v>
      </c>
      <c r="J527" s="9">
        <f>IF(H527="","",INDEX(Systems!E$4:E$985,MATCH($F527,Systems!D$4:D$985,0),1))</f>
        <v>10</v>
      </c>
      <c r="K527" s="9" t="s">
        <v>108</v>
      </c>
      <c r="L527" s="9">
        <v>2014</v>
      </c>
      <c r="M527" s="9">
        <v>3</v>
      </c>
      <c r="N527" s="8">
        <f t="shared" si="571"/>
        <v>2304</v>
      </c>
      <c r="O527" s="9">
        <f t="shared" si="572"/>
        <v>2024</v>
      </c>
      <c r="P527" s="2" t="str">
        <f t="shared" ref="P527:AI527" si="593">IF($B527="","",IF($O527=P$3,$N527*(1+(O$2*0.03)),IF(P$3=$O527+$J527,$N527*(1+(O$2*0.03)),IF(P$3=$O527+2*$J527,$N527*(1+(O$2*0.03)),IF(P$3=$O527+3*$J527,$N527*(1+(O$2*0.03)),IF(P$3=$O527+4*$J527,$N527*(1+(O$2*0.03)),IF(P$3=$O527+5*$J527,$N527*(1+(O$2*0.03)),"")))))))</f>
        <v/>
      </c>
      <c r="Q527" s="2" t="str">
        <f t="shared" si="593"/>
        <v/>
      </c>
      <c r="R527" s="2" t="str">
        <f t="shared" si="593"/>
        <v/>
      </c>
      <c r="S527" s="2" t="str">
        <f t="shared" si="593"/>
        <v/>
      </c>
      <c r="T527" s="2" t="str">
        <f t="shared" si="593"/>
        <v/>
      </c>
      <c r="U527" s="2">
        <f t="shared" si="593"/>
        <v>2649.6</v>
      </c>
      <c r="V527" s="2" t="str">
        <f t="shared" si="593"/>
        <v/>
      </c>
      <c r="W527" s="2" t="str">
        <f t="shared" si="593"/>
        <v/>
      </c>
      <c r="X527" s="2" t="str">
        <f t="shared" si="593"/>
        <v/>
      </c>
      <c r="Y527" s="2" t="str">
        <f t="shared" si="593"/>
        <v/>
      </c>
      <c r="Z527" s="2" t="str">
        <f t="shared" si="593"/>
        <v/>
      </c>
      <c r="AA527" s="2" t="str">
        <f t="shared" si="593"/>
        <v/>
      </c>
      <c r="AB527" s="2" t="str">
        <f t="shared" si="593"/>
        <v/>
      </c>
      <c r="AC527" s="2" t="str">
        <f t="shared" si="593"/>
        <v/>
      </c>
      <c r="AD527" s="2" t="str">
        <f t="shared" si="593"/>
        <v/>
      </c>
      <c r="AE527" s="2">
        <f t="shared" si="593"/>
        <v>3340.7999999999997</v>
      </c>
      <c r="AF527" s="2" t="str">
        <f t="shared" si="593"/>
        <v/>
      </c>
      <c r="AG527" s="2" t="str">
        <f t="shared" si="593"/>
        <v/>
      </c>
      <c r="AH527" s="2" t="str">
        <f t="shared" si="593"/>
        <v/>
      </c>
      <c r="AI527" s="2" t="str">
        <f t="shared" si="593"/>
        <v/>
      </c>
    </row>
    <row r="528" spans="2:35" ht="15" customHeight="1" x14ac:dyDescent="0.3">
      <c r="B528" t="s">
        <v>96</v>
      </c>
      <c r="C528" t="s">
        <v>261</v>
      </c>
      <c r="D528" t="s">
        <v>7</v>
      </c>
      <c r="E528" s="9" t="s">
        <v>502</v>
      </c>
      <c r="F528" t="s">
        <v>53</v>
      </c>
      <c r="G528" s="9"/>
      <c r="H528" s="3">
        <v>650</v>
      </c>
      <c r="I528" s="8">
        <f>IF(H528="","",INDEX(Systems!F$4:F$985,MATCH($F528,Systems!D$4:D$985,0),1))</f>
        <v>1.6</v>
      </c>
      <c r="J528" s="9">
        <f>IF(H528="","",INDEX(Systems!E$4:E$985,MATCH($F528,Systems!D$4:D$985,0),1))</f>
        <v>10</v>
      </c>
      <c r="K528" s="9" t="s">
        <v>108</v>
      </c>
      <c r="L528" s="9">
        <v>2014</v>
      </c>
      <c r="M528" s="9">
        <v>3</v>
      </c>
      <c r="N528" s="8">
        <f t="shared" si="571"/>
        <v>1040</v>
      </c>
      <c r="O528" s="9">
        <f t="shared" si="572"/>
        <v>2024</v>
      </c>
      <c r="P528" s="2" t="str">
        <f t="shared" ref="P528:AI528" si="594">IF($B528="","",IF($O528=P$3,$N528*(1+(O$2*0.03)),IF(P$3=$O528+$J528,$N528*(1+(O$2*0.03)),IF(P$3=$O528+2*$J528,$N528*(1+(O$2*0.03)),IF(P$3=$O528+3*$J528,$N528*(1+(O$2*0.03)),IF(P$3=$O528+4*$J528,$N528*(1+(O$2*0.03)),IF(P$3=$O528+5*$J528,$N528*(1+(O$2*0.03)),"")))))))</f>
        <v/>
      </c>
      <c r="Q528" s="2" t="str">
        <f t="shared" si="594"/>
        <v/>
      </c>
      <c r="R528" s="2" t="str">
        <f t="shared" si="594"/>
        <v/>
      </c>
      <c r="S528" s="2" t="str">
        <f t="shared" si="594"/>
        <v/>
      </c>
      <c r="T528" s="2" t="str">
        <f t="shared" si="594"/>
        <v/>
      </c>
      <c r="U528" s="2">
        <f t="shared" si="594"/>
        <v>1196</v>
      </c>
      <c r="V528" s="2" t="str">
        <f t="shared" si="594"/>
        <v/>
      </c>
      <c r="W528" s="2" t="str">
        <f t="shared" si="594"/>
        <v/>
      </c>
      <c r="X528" s="2" t="str">
        <f t="shared" si="594"/>
        <v/>
      </c>
      <c r="Y528" s="2" t="str">
        <f t="shared" si="594"/>
        <v/>
      </c>
      <c r="Z528" s="2" t="str">
        <f t="shared" si="594"/>
        <v/>
      </c>
      <c r="AA528" s="2" t="str">
        <f t="shared" si="594"/>
        <v/>
      </c>
      <c r="AB528" s="2" t="str">
        <f t="shared" si="594"/>
        <v/>
      </c>
      <c r="AC528" s="2" t="str">
        <f t="shared" si="594"/>
        <v/>
      </c>
      <c r="AD528" s="2" t="str">
        <f t="shared" si="594"/>
        <v/>
      </c>
      <c r="AE528" s="2">
        <f t="shared" si="594"/>
        <v>1508</v>
      </c>
      <c r="AF528" s="2" t="str">
        <f t="shared" si="594"/>
        <v/>
      </c>
      <c r="AG528" s="2" t="str">
        <f t="shared" si="594"/>
        <v/>
      </c>
      <c r="AH528" s="2" t="str">
        <f t="shared" si="594"/>
        <v/>
      </c>
      <c r="AI528" s="2" t="str">
        <f t="shared" si="594"/>
        <v/>
      </c>
    </row>
    <row r="529" spans="2:35" ht="15" customHeight="1" x14ac:dyDescent="0.3">
      <c r="B529" t="s">
        <v>96</v>
      </c>
      <c r="C529" t="s">
        <v>261</v>
      </c>
      <c r="D529" t="s">
        <v>7</v>
      </c>
      <c r="E529" s="9" t="s">
        <v>503</v>
      </c>
      <c r="F529" t="s">
        <v>53</v>
      </c>
      <c r="G529" s="9"/>
      <c r="H529" s="3">
        <v>400</v>
      </c>
      <c r="I529" s="8">
        <f>IF(H529="","",INDEX(Systems!F$4:F$985,MATCH($F529,Systems!D$4:D$985,0),1))</f>
        <v>1.6</v>
      </c>
      <c r="J529" s="9">
        <f>IF(H529="","",INDEX(Systems!E$4:E$985,MATCH($F529,Systems!D$4:D$985,0),1))</f>
        <v>10</v>
      </c>
      <c r="K529" s="9" t="s">
        <v>108</v>
      </c>
      <c r="L529" s="9">
        <v>2014</v>
      </c>
      <c r="M529" s="9">
        <v>3</v>
      </c>
      <c r="N529" s="8">
        <f t="shared" si="571"/>
        <v>640</v>
      </c>
      <c r="O529" s="9">
        <f t="shared" si="572"/>
        <v>2024</v>
      </c>
      <c r="P529" s="2" t="str">
        <f t="shared" ref="P529:AI529" si="595">IF($B529="","",IF($O529=P$3,$N529*(1+(O$2*0.03)),IF(P$3=$O529+$J529,$N529*(1+(O$2*0.03)),IF(P$3=$O529+2*$J529,$N529*(1+(O$2*0.03)),IF(P$3=$O529+3*$J529,$N529*(1+(O$2*0.03)),IF(P$3=$O529+4*$J529,$N529*(1+(O$2*0.03)),IF(P$3=$O529+5*$J529,$N529*(1+(O$2*0.03)),"")))))))</f>
        <v/>
      </c>
      <c r="Q529" s="2" t="str">
        <f t="shared" si="595"/>
        <v/>
      </c>
      <c r="R529" s="2" t="str">
        <f t="shared" si="595"/>
        <v/>
      </c>
      <c r="S529" s="2" t="str">
        <f t="shared" si="595"/>
        <v/>
      </c>
      <c r="T529" s="2" t="str">
        <f t="shared" si="595"/>
        <v/>
      </c>
      <c r="U529" s="2">
        <f t="shared" si="595"/>
        <v>736</v>
      </c>
      <c r="V529" s="2" t="str">
        <f t="shared" si="595"/>
        <v/>
      </c>
      <c r="W529" s="2" t="str">
        <f t="shared" si="595"/>
        <v/>
      </c>
      <c r="X529" s="2" t="str">
        <f t="shared" si="595"/>
        <v/>
      </c>
      <c r="Y529" s="2" t="str">
        <f t="shared" si="595"/>
        <v/>
      </c>
      <c r="Z529" s="2" t="str">
        <f t="shared" si="595"/>
        <v/>
      </c>
      <c r="AA529" s="2" t="str">
        <f t="shared" si="595"/>
        <v/>
      </c>
      <c r="AB529" s="2" t="str">
        <f t="shared" si="595"/>
        <v/>
      </c>
      <c r="AC529" s="2" t="str">
        <f t="shared" si="595"/>
        <v/>
      </c>
      <c r="AD529" s="2" t="str">
        <f t="shared" si="595"/>
        <v/>
      </c>
      <c r="AE529" s="2">
        <f t="shared" si="595"/>
        <v>928</v>
      </c>
      <c r="AF529" s="2" t="str">
        <f t="shared" si="595"/>
        <v/>
      </c>
      <c r="AG529" s="2" t="str">
        <f t="shared" si="595"/>
        <v/>
      </c>
      <c r="AH529" s="2" t="str">
        <f t="shared" si="595"/>
        <v/>
      </c>
      <c r="AI529" s="2" t="str">
        <f t="shared" si="595"/>
        <v/>
      </c>
    </row>
    <row r="530" spans="2:35" ht="15" customHeight="1" x14ac:dyDescent="0.3">
      <c r="B530" t="s">
        <v>96</v>
      </c>
      <c r="C530" t="s">
        <v>261</v>
      </c>
      <c r="D530" t="s">
        <v>7</v>
      </c>
      <c r="E530" s="9" t="s">
        <v>485</v>
      </c>
      <c r="F530" t="s">
        <v>53</v>
      </c>
      <c r="G530" s="9"/>
      <c r="H530" s="3">
        <v>960</v>
      </c>
      <c r="I530" s="8">
        <f>IF(H530="","",INDEX(Systems!F$4:F$985,MATCH($F530,Systems!D$4:D$985,0),1))</f>
        <v>1.6</v>
      </c>
      <c r="J530" s="9">
        <f>IF(H530="","",INDEX(Systems!E$4:E$985,MATCH($F530,Systems!D$4:D$985,0),1))</f>
        <v>10</v>
      </c>
      <c r="K530" s="9" t="s">
        <v>108</v>
      </c>
      <c r="L530" s="9">
        <v>2014</v>
      </c>
      <c r="M530" s="9">
        <v>3</v>
      </c>
      <c r="N530" s="8">
        <f t="shared" si="571"/>
        <v>1536</v>
      </c>
      <c r="O530" s="9">
        <f t="shared" si="572"/>
        <v>2024</v>
      </c>
      <c r="P530" s="2" t="str">
        <f t="shared" ref="P530:AI530" si="596">IF($B530="","",IF($O530=P$3,$N530*(1+(O$2*0.03)),IF(P$3=$O530+$J530,$N530*(1+(O$2*0.03)),IF(P$3=$O530+2*$J530,$N530*(1+(O$2*0.03)),IF(P$3=$O530+3*$J530,$N530*(1+(O$2*0.03)),IF(P$3=$O530+4*$J530,$N530*(1+(O$2*0.03)),IF(P$3=$O530+5*$J530,$N530*(1+(O$2*0.03)),"")))))))</f>
        <v/>
      </c>
      <c r="Q530" s="2" t="str">
        <f t="shared" si="596"/>
        <v/>
      </c>
      <c r="R530" s="2" t="str">
        <f t="shared" si="596"/>
        <v/>
      </c>
      <c r="S530" s="2" t="str">
        <f t="shared" si="596"/>
        <v/>
      </c>
      <c r="T530" s="2" t="str">
        <f t="shared" si="596"/>
        <v/>
      </c>
      <c r="U530" s="2">
        <f t="shared" si="596"/>
        <v>1766.3999999999999</v>
      </c>
      <c r="V530" s="2" t="str">
        <f t="shared" si="596"/>
        <v/>
      </c>
      <c r="W530" s="2" t="str">
        <f t="shared" si="596"/>
        <v/>
      </c>
      <c r="X530" s="2" t="str">
        <f t="shared" si="596"/>
        <v/>
      </c>
      <c r="Y530" s="2" t="str">
        <f t="shared" si="596"/>
        <v/>
      </c>
      <c r="Z530" s="2" t="str">
        <f t="shared" si="596"/>
        <v/>
      </c>
      <c r="AA530" s="2" t="str">
        <f t="shared" si="596"/>
        <v/>
      </c>
      <c r="AB530" s="2" t="str">
        <f t="shared" si="596"/>
        <v/>
      </c>
      <c r="AC530" s="2" t="str">
        <f t="shared" si="596"/>
        <v/>
      </c>
      <c r="AD530" s="2" t="str">
        <f t="shared" si="596"/>
        <v/>
      </c>
      <c r="AE530" s="2">
        <f t="shared" si="596"/>
        <v>2227.1999999999998</v>
      </c>
      <c r="AF530" s="2" t="str">
        <f t="shared" si="596"/>
        <v/>
      </c>
      <c r="AG530" s="2" t="str">
        <f t="shared" si="596"/>
        <v/>
      </c>
      <c r="AH530" s="2" t="str">
        <f t="shared" si="596"/>
        <v/>
      </c>
      <c r="AI530" s="2" t="str">
        <f t="shared" si="596"/>
        <v/>
      </c>
    </row>
    <row r="531" spans="2:35" ht="15" customHeight="1" x14ac:dyDescent="0.3">
      <c r="B531" t="s">
        <v>96</v>
      </c>
      <c r="C531" t="s">
        <v>261</v>
      </c>
      <c r="D531" t="s">
        <v>7</v>
      </c>
      <c r="E531" s="9" t="s">
        <v>506</v>
      </c>
      <c r="F531" t="s">
        <v>53</v>
      </c>
      <c r="G531" s="9"/>
      <c r="H531" s="3">
        <v>1440</v>
      </c>
      <c r="I531" s="8">
        <f>IF(H531="","",INDEX(Systems!F$4:F$985,MATCH($F531,Systems!D$4:D$985,0),1))</f>
        <v>1.6</v>
      </c>
      <c r="J531" s="9">
        <f>IF(H531="","",INDEX(Systems!E$4:E$985,MATCH($F531,Systems!D$4:D$985,0),1))</f>
        <v>10</v>
      </c>
      <c r="K531" s="9" t="s">
        <v>108</v>
      </c>
      <c r="L531" s="9">
        <v>2014</v>
      </c>
      <c r="M531" s="9">
        <v>3</v>
      </c>
      <c r="N531" s="8">
        <f t="shared" si="571"/>
        <v>2304</v>
      </c>
      <c r="O531" s="9">
        <f t="shared" si="572"/>
        <v>2024</v>
      </c>
      <c r="P531" s="2" t="str">
        <f t="shared" ref="P531:AI531" si="597">IF($B531="","",IF($O531=P$3,$N531*(1+(O$2*0.03)),IF(P$3=$O531+$J531,$N531*(1+(O$2*0.03)),IF(P$3=$O531+2*$J531,$N531*(1+(O$2*0.03)),IF(P$3=$O531+3*$J531,$N531*(1+(O$2*0.03)),IF(P$3=$O531+4*$J531,$N531*(1+(O$2*0.03)),IF(P$3=$O531+5*$J531,$N531*(1+(O$2*0.03)),"")))))))</f>
        <v/>
      </c>
      <c r="Q531" s="2" t="str">
        <f t="shared" si="597"/>
        <v/>
      </c>
      <c r="R531" s="2" t="str">
        <f t="shared" si="597"/>
        <v/>
      </c>
      <c r="S531" s="2" t="str">
        <f t="shared" si="597"/>
        <v/>
      </c>
      <c r="T531" s="2" t="str">
        <f t="shared" si="597"/>
        <v/>
      </c>
      <c r="U531" s="2">
        <f t="shared" si="597"/>
        <v>2649.6</v>
      </c>
      <c r="V531" s="2" t="str">
        <f t="shared" si="597"/>
        <v/>
      </c>
      <c r="W531" s="2" t="str">
        <f t="shared" si="597"/>
        <v/>
      </c>
      <c r="X531" s="2" t="str">
        <f t="shared" si="597"/>
        <v/>
      </c>
      <c r="Y531" s="2" t="str">
        <f t="shared" si="597"/>
        <v/>
      </c>
      <c r="Z531" s="2" t="str">
        <f t="shared" si="597"/>
        <v/>
      </c>
      <c r="AA531" s="2" t="str">
        <f t="shared" si="597"/>
        <v/>
      </c>
      <c r="AB531" s="2" t="str">
        <f t="shared" si="597"/>
        <v/>
      </c>
      <c r="AC531" s="2" t="str">
        <f t="shared" si="597"/>
        <v/>
      </c>
      <c r="AD531" s="2" t="str">
        <f t="shared" si="597"/>
        <v/>
      </c>
      <c r="AE531" s="2">
        <f t="shared" si="597"/>
        <v>3340.7999999999997</v>
      </c>
      <c r="AF531" s="2" t="str">
        <f t="shared" si="597"/>
        <v/>
      </c>
      <c r="AG531" s="2" t="str">
        <f t="shared" si="597"/>
        <v/>
      </c>
      <c r="AH531" s="2" t="str">
        <f t="shared" si="597"/>
        <v/>
      </c>
      <c r="AI531" s="2" t="str">
        <f t="shared" si="597"/>
        <v/>
      </c>
    </row>
    <row r="532" spans="2:35" ht="15" customHeight="1" x14ac:dyDescent="0.3">
      <c r="B532" t="s">
        <v>96</v>
      </c>
      <c r="C532" t="s">
        <v>261</v>
      </c>
      <c r="D532" t="s">
        <v>7</v>
      </c>
      <c r="E532" s="9" t="s">
        <v>493</v>
      </c>
      <c r="F532" t="s">
        <v>54</v>
      </c>
      <c r="G532" s="9"/>
      <c r="H532" s="3">
        <v>960</v>
      </c>
      <c r="I532" s="8">
        <f>IF(H532="","",INDEX(Systems!F$4:F$985,MATCH($F532,Systems!D$4:D$985,0),1))</f>
        <v>1.5</v>
      </c>
      <c r="J532" s="9">
        <f>IF(H532="","",INDEX(Systems!E$4:E$985,MATCH($F532,Systems!D$4:D$985,0),1))</f>
        <v>10</v>
      </c>
      <c r="K532" s="9" t="s">
        <v>108</v>
      </c>
      <c r="L532" s="9">
        <v>2009</v>
      </c>
      <c r="M532" s="9">
        <v>2</v>
      </c>
      <c r="N532" s="8">
        <f t="shared" si="571"/>
        <v>1440</v>
      </c>
      <c r="O532" s="9">
        <f t="shared" si="572"/>
        <v>2019</v>
      </c>
      <c r="P532" s="2">
        <f t="shared" ref="P532:AI532" si="598">IF($B532="","",IF($O532=P$3,$N532*(1+(O$2*0.03)),IF(P$3=$O532+$J532,$N532*(1+(O$2*0.03)),IF(P$3=$O532+2*$J532,$N532*(1+(O$2*0.03)),IF(P$3=$O532+3*$J532,$N532*(1+(O$2*0.03)),IF(P$3=$O532+4*$J532,$N532*(1+(O$2*0.03)),IF(P$3=$O532+5*$J532,$N532*(1+(O$2*0.03)),"")))))))</f>
        <v>1440</v>
      </c>
      <c r="Q532" s="2" t="str">
        <f t="shared" si="598"/>
        <v/>
      </c>
      <c r="R532" s="2" t="str">
        <f t="shared" si="598"/>
        <v/>
      </c>
      <c r="S532" s="2" t="str">
        <f t="shared" si="598"/>
        <v/>
      </c>
      <c r="T532" s="2" t="str">
        <f t="shared" si="598"/>
        <v/>
      </c>
      <c r="U532" s="2" t="str">
        <f t="shared" si="598"/>
        <v/>
      </c>
      <c r="V532" s="2" t="str">
        <f t="shared" si="598"/>
        <v/>
      </c>
      <c r="W532" s="2" t="str">
        <f t="shared" si="598"/>
        <v/>
      </c>
      <c r="X532" s="2" t="str">
        <f t="shared" si="598"/>
        <v/>
      </c>
      <c r="Y532" s="2" t="str">
        <f t="shared" si="598"/>
        <v/>
      </c>
      <c r="Z532" s="2">
        <f t="shared" si="598"/>
        <v>1872</v>
      </c>
      <c r="AA532" s="2" t="str">
        <f t="shared" si="598"/>
        <v/>
      </c>
      <c r="AB532" s="2" t="str">
        <f t="shared" si="598"/>
        <v/>
      </c>
      <c r="AC532" s="2" t="str">
        <f t="shared" si="598"/>
        <v/>
      </c>
      <c r="AD532" s="2" t="str">
        <f t="shared" si="598"/>
        <v/>
      </c>
      <c r="AE532" s="2" t="str">
        <f t="shared" si="598"/>
        <v/>
      </c>
      <c r="AF532" s="2" t="str">
        <f t="shared" si="598"/>
        <v/>
      </c>
      <c r="AG532" s="2" t="str">
        <f t="shared" si="598"/>
        <v/>
      </c>
      <c r="AH532" s="2" t="str">
        <f t="shared" si="598"/>
        <v/>
      </c>
      <c r="AI532" s="2" t="str">
        <f t="shared" si="598"/>
        <v/>
      </c>
    </row>
    <row r="533" spans="2:35" ht="15" customHeight="1" x14ac:dyDescent="0.3">
      <c r="B533" t="s">
        <v>96</v>
      </c>
      <c r="C533" t="s">
        <v>261</v>
      </c>
      <c r="D533" t="s">
        <v>7</v>
      </c>
      <c r="E533" s="9" t="s">
        <v>494</v>
      </c>
      <c r="F533" t="s">
        <v>54</v>
      </c>
      <c r="G533" s="9"/>
      <c r="H533" s="3">
        <v>960</v>
      </c>
      <c r="I533" s="8">
        <f>IF(H533="","",INDEX(Systems!F$4:F$985,MATCH($F533,Systems!D$4:D$985,0),1))</f>
        <v>1.5</v>
      </c>
      <c r="J533" s="9">
        <f>IF(H533="","",INDEX(Systems!E$4:E$985,MATCH($F533,Systems!D$4:D$985,0),1))</f>
        <v>10</v>
      </c>
      <c r="K533" s="9" t="s">
        <v>108</v>
      </c>
      <c r="L533" s="9">
        <v>2009</v>
      </c>
      <c r="M533" s="9">
        <v>2</v>
      </c>
      <c r="N533" s="8">
        <f t="shared" si="571"/>
        <v>1440</v>
      </c>
      <c r="O533" s="9">
        <f t="shared" si="572"/>
        <v>2019</v>
      </c>
      <c r="P533" s="2">
        <f t="shared" ref="P533:AI533" si="599">IF($B533="","",IF($O533=P$3,$N533*(1+(O$2*0.03)),IF(P$3=$O533+$J533,$N533*(1+(O$2*0.03)),IF(P$3=$O533+2*$J533,$N533*(1+(O$2*0.03)),IF(P$3=$O533+3*$J533,$N533*(1+(O$2*0.03)),IF(P$3=$O533+4*$J533,$N533*(1+(O$2*0.03)),IF(P$3=$O533+5*$J533,$N533*(1+(O$2*0.03)),"")))))))</f>
        <v>1440</v>
      </c>
      <c r="Q533" s="2" t="str">
        <f t="shared" si="599"/>
        <v/>
      </c>
      <c r="R533" s="2" t="str">
        <f t="shared" si="599"/>
        <v/>
      </c>
      <c r="S533" s="2" t="str">
        <f t="shared" si="599"/>
        <v/>
      </c>
      <c r="T533" s="2" t="str">
        <f t="shared" si="599"/>
        <v/>
      </c>
      <c r="U533" s="2" t="str">
        <f t="shared" si="599"/>
        <v/>
      </c>
      <c r="V533" s="2" t="str">
        <f t="shared" si="599"/>
        <v/>
      </c>
      <c r="W533" s="2" t="str">
        <f t="shared" si="599"/>
        <v/>
      </c>
      <c r="X533" s="2" t="str">
        <f t="shared" si="599"/>
        <v/>
      </c>
      <c r="Y533" s="2" t="str">
        <f t="shared" si="599"/>
        <v/>
      </c>
      <c r="Z533" s="2">
        <f t="shared" si="599"/>
        <v>1872</v>
      </c>
      <c r="AA533" s="2" t="str">
        <f t="shared" si="599"/>
        <v/>
      </c>
      <c r="AB533" s="2" t="str">
        <f t="shared" si="599"/>
        <v/>
      </c>
      <c r="AC533" s="2" t="str">
        <f t="shared" si="599"/>
        <v/>
      </c>
      <c r="AD533" s="2" t="str">
        <f t="shared" si="599"/>
        <v/>
      </c>
      <c r="AE533" s="2" t="str">
        <f t="shared" si="599"/>
        <v/>
      </c>
      <c r="AF533" s="2" t="str">
        <f t="shared" si="599"/>
        <v/>
      </c>
      <c r="AG533" s="2" t="str">
        <f t="shared" si="599"/>
        <v/>
      </c>
      <c r="AH533" s="2" t="str">
        <f t="shared" si="599"/>
        <v/>
      </c>
      <c r="AI533" s="2" t="str">
        <f t="shared" si="599"/>
        <v/>
      </c>
    </row>
    <row r="534" spans="2:35" ht="15" customHeight="1" x14ac:dyDescent="0.3">
      <c r="B534" t="s">
        <v>96</v>
      </c>
      <c r="C534" t="s">
        <v>261</v>
      </c>
      <c r="D534" t="s">
        <v>7</v>
      </c>
      <c r="E534" s="9" t="s">
        <v>495</v>
      </c>
      <c r="F534" t="s">
        <v>54</v>
      </c>
      <c r="G534" s="9"/>
      <c r="H534" s="3">
        <v>960</v>
      </c>
      <c r="I534" s="8">
        <f>IF(H534="","",INDEX(Systems!F$4:F$985,MATCH($F534,Systems!D$4:D$985,0),1))</f>
        <v>1.5</v>
      </c>
      <c r="J534" s="9">
        <f>IF(H534="","",INDEX(Systems!E$4:E$985,MATCH($F534,Systems!D$4:D$985,0),1))</f>
        <v>10</v>
      </c>
      <c r="K534" s="9" t="s">
        <v>108</v>
      </c>
      <c r="L534" s="9">
        <v>2009</v>
      </c>
      <c r="M534" s="9">
        <v>2</v>
      </c>
      <c r="N534" s="8">
        <f t="shared" si="571"/>
        <v>1440</v>
      </c>
      <c r="O534" s="9">
        <f t="shared" si="572"/>
        <v>2019</v>
      </c>
      <c r="P534" s="2">
        <f t="shared" ref="P534:AI534" si="600">IF($B534="","",IF($O534=P$3,$N534*(1+(O$2*0.03)),IF(P$3=$O534+$J534,$N534*(1+(O$2*0.03)),IF(P$3=$O534+2*$J534,$N534*(1+(O$2*0.03)),IF(P$3=$O534+3*$J534,$N534*(1+(O$2*0.03)),IF(P$3=$O534+4*$J534,$N534*(1+(O$2*0.03)),IF(P$3=$O534+5*$J534,$N534*(1+(O$2*0.03)),"")))))))</f>
        <v>1440</v>
      </c>
      <c r="Q534" s="2" t="str">
        <f t="shared" si="600"/>
        <v/>
      </c>
      <c r="R534" s="2" t="str">
        <f t="shared" si="600"/>
        <v/>
      </c>
      <c r="S534" s="2" t="str">
        <f t="shared" si="600"/>
        <v/>
      </c>
      <c r="T534" s="2" t="str">
        <f t="shared" si="600"/>
        <v/>
      </c>
      <c r="U534" s="2" t="str">
        <f t="shared" si="600"/>
        <v/>
      </c>
      <c r="V534" s="2" t="str">
        <f t="shared" si="600"/>
        <v/>
      </c>
      <c r="W534" s="2" t="str">
        <f t="shared" si="600"/>
        <v/>
      </c>
      <c r="X534" s="2" t="str">
        <f t="shared" si="600"/>
        <v/>
      </c>
      <c r="Y534" s="2" t="str">
        <f t="shared" si="600"/>
        <v/>
      </c>
      <c r="Z534" s="2">
        <f t="shared" si="600"/>
        <v>1872</v>
      </c>
      <c r="AA534" s="2" t="str">
        <f t="shared" si="600"/>
        <v/>
      </c>
      <c r="AB534" s="2" t="str">
        <f t="shared" si="600"/>
        <v/>
      </c>
      <c r="AC534" s="2" t="str">
        <f t="shared" si="600"/>
        <v/>
      </c>
      <c r="AD534" s="2" t="str">
        <f t="shared" si="600"/>
        <v/>
      </c>
      <c r="AE534" s="2" t="str">
        <f t="shared" si="600"/>
        <v/>
      </c>
      <c r="AF534" s="2" t="str">
        <f t="shared" si="600"/>
        <v/>
      </c>
      <c r="AG534" s="2" t="str">
        <f t="shared" si="600"/>
        <v/>
      </c>
      <c r="AH534" s="2" t="str">
        <f t="shared" si="600"/>
        <v/>
      </c>
      <c r="AI534" s="2" t="str">
        <f t="shared" si="600"/>
        <v/>
      </c>
    </row>
    <row r="535" spans="2:35" ht="15" customHeight="1" x14ac:dyDescent="0.3">
      <c r="B535" t="s">
        <v>96</v>
      </c>
      <c r="C535" t="s">
        <v>261</v>
      </c>
      <c r="D535" t="s">
        <v>7</v>
      </c>
      <c r="E535" s="9" t="s">
        <v>496</v>
      </c>
      <c r="F535" t="s">
        <v>54</v>
      </c>
      <c r="G535" s="9"/>
      <c r="H535" s="3">
        <v>400</v>
      </c>
      <c r="I535" s="8">
        <f>IF(H535="","",INDEX(Systems!F$4:F$985,MATCH($F535,Systems!D$4:D$985,0),1))</f>
        <v>1.5</v>
      </c>
      <c r="J535" s="9">
        <f>IF(H535="","",INDEX(Systems!E$4:E$985,MATCH($F535,Systems!D$4:D$985,0),1))</f>
        <v>10</v>
      </c>
      <c r="K535" s="9" t="s">
        <v>108</v>
      </c>
      <c r="L535" s="9">
        <v>2009</v>
      </c>
      <c r="M535" s="9">
        <v>2</v>
      </c>
      <c r="N535" s="8">
        <f t="shared" si="571"/>
        <v>600</v>
      </c>
      <c r="O535" s="9">
        <f t="shared" si="572"/>
        <v>2019</v>
      </c>
      <c r="P535" s="2">
        <f t="shared" ref="P535:AI535" si="601">IF($B535="","",IF($O535=P$3,$N535*(1+(O$2*0.03)),IF(P$3=$O535+$J535,$N535*(1+(O$2*0.03)),IF(P$3=$O535+2*$J535,$N535*(1+(O$2*0.03)),IF(P$3=$O535+3*$J535,$N535*(1+(O$2*0.03)),IF(P$3=$O535+4*$J535,$N535*(1+(O$2*0.03)),IF(P$3=$O535+5*$J535,$N535*(1+(O$2*0.03)),"")))))))</f>
        <v>600</v>
      </c>
      <c r="Q535" s="2" t="str">
        <f t="shared" si="601"/>
        <v/>
      </c>
      <c r="R535" s="2" t="str">
        <f t="shared" si="601"/>
        <v/>
      </c>
      <c r="S535" s="2" t="str">
        <f t="shared" si="601"/>
        <v/>
      </c>
      <c r="T535" s="2" t="str">
        <f t="shared" si="601"/>
        <v/>
      </c>
      <c r="U535" s="2" t="str">
        <f t="shared" si="601"/>
        <v/>
      </c>
      <c r="V535" s="2" t="str">
        <f t="shared" si="601"/>
        <v/>
      </c>
      <c r="W535" s="2" t="str">
        <f t="shared" si="601"/>
        <v/>
      </c>
      <c r="X535" s="2" t="str">
        <f t="shared" si="601"/>
        <v/>
      </c>
      <c r="Y535" s="2" t="str">
        <f t="shared" si="601"/>
        <v/>
      </c>
      <c r="Z535" s="2">
        <f t="shared" si="601"/>
        <v>780</v>
      </c>
      <c r="AA535" s="2" t="str">
        <f t="shared" si="601"/>
        <v/>
      </c>
      <c r="AB535" s="2" t="str">
        <f t="shared" si="601"/>
        <v/>
      </c>
      <c r="AC535" s="2" t="str">
        <f t="shared" si="601"/>
        <v/>
      </c>
      <c r="AD535" s="2" t="str">
        <f t="shared" si="601"/>
        <v/>
      </c>
      <c r="AE535" s="2" t="str">
        <f t="shared" si="601"/>
        <v/>
      </c>
      <c r="AF535" s="2" t="str">
        <f t="shared" si="601"/>
        <v/>
      </c>
      <c r="AG535" s="2" t="str">
        <f t="shared" si="601"/>
        <v/>
      </c>
      <c r="AH535" s="2" t="str">
        <f t="shared" si="601"/>
        <v/>
      </c>
      <c r="AI535" s="2" t="str">
        <f t="shared" si="601"/>
        <v/>
      </c>
    </row>
    <row r="536" spans="2:35" ht="15" customHeight="1" x14ac:dyDescent="0.3">
      <c r="B536" t="s">
        <v>96</v>
      </c>
      <c r="C536" t="s">
        <v>261</v>
      </c>
      <c r="D536" t="s">
        <v>7</v>
      </c>
      <c r="E536" s="9" t="s">
        <v>497</v>
      </c>
      <c r="F536" t="s">
        <v>54</v>
      </c>
      <c r="G536" s="9"/>
      <c r="H536" s="3">
        <v>4200</v>
      </c>
      <c r="I536" s="8">
        <f>IF(H536="","",INDEX(Systems!F$4:F$985,MATCH($F536,Systems!D$4:D$985,0),1))</f>
        <v>1.5</v>
      </c>
      <c r="J536" s="9">
        <f>IF(H536="","",INDEX(Systems!E$4:E$985,MATCH($F536,Systems!D$4:D$985,0),1))</f>
        <v>10</v>
      </c>
      <c r="K536" s="9" t="s">
        <v>108</v>
      </c>
      <c r="L536" s="9">
        <v>1991</v>
      </c>
      <c r="M536" s="9">
        <v>2</v>
      </c>
      <c r="N536" s="8">
        <f t="shared" si="571"/>
        <v>6300</v>
      </c>
      <c r="O536" s="9">
        <f t="shared" si="572"/>
        <v>2019</v>
      </c>
      <c r="P536" s="2">
        <f t="shared" ref="P536:AI536" si="602">IF($B536="","",IF($O536=P$3,$N536*(1+(O$2*0.03)),IF(P$3=$O536+$J536,$N536*(1+(O$2*0.03)),IF(P$3=$O536+2*$J536,$N536*(1+(O$2*0.03)),IF(P$3=$O536+3*$J536,$N536*(1+(O$2*0.03)),IF(P$3=$O536+4*$J536,$N536*(1+(O$2*0.03)),IF(P$3=$O536+5*$J536,$N536*(1+(O$2*0.03)),"")))))))</f>
        <v>6300</v>
      </c>
      <c r="Q536" s="2" t="str">
        <f t="shared" si="602"/>
        <v/>
      </c>
      <c r="R536" s="2" t="str">
        <f t="shared" si="602"/>
        <v/>
      </c>
      <c r="S536" s="2" t="str">
        <f t="shared" si="602"/>
        <v/>
      </c>
      <c r="T536" s="2" t="str">
        <f t="shared" si="602"/>
        <v/>
      </c>
      <c r="U536" s="2" t="str">
        <f t="shared" si="602"/>
        <v/>
      </c>
      <c r="V536" s="2" t="str">
        <f t="shared" si="602"/>
        <v/>
      </c>
      <c r="W536" s="2" t="str">
        <f t="shared" si="602"/>
        <v/>
      </c>
      <c r="X536" s="2" t="str">
        <f t="shared" si="602"/>
        <v/>
      </c>
      <c r="Y536" s="2" t="str">
        <f t="shared" si="602"/>
        <v/>
      </c>
      <c r="Z536" s="2">
        <f t="shared" si="602"/>
        <v>8190</v>
      </c>
      <c r="AA536" s="2" t="str">
        <f t="shared" si="602"/>
        <v/>
      </c>
      <c r="AB536" s="2" t="str">
        <f t="shared" si="602"/>
        <v/>
      </c>
      <c r="AC536" s="2" t="str">
        <f t="shared" si="602"/>
        <v/>
      </c>
      <c r="AD536" s="2" t="str">
        <f t="shared" si="602"/>
        <v/>
      </c>
      <c r="AE536" s="2" t="str">
        <f t="shared" si="602"/>
        <v/>
      </c>
      <c r="AF536" s="2" t="str">
        <f t="shared" si="602"/>
        <v/>
      </c>
      <c r="AG536" s="2" t="str">
        <f t="shared" si="602"/>
        <v/>
      </c>
      <c r="AH536" s="2" t="str">
        <f t="shared" si="602"/>
        <v/>
      </c>
      <c r="AI536" s="2" t="str">
        <f t="shared" si="602"/>
        <v/>
      </c>
    </row>
    <row r="537" spans="2:35" ht="15" customHeight="1" x14ac:dyDescent="0.3">
      <c r="B537" t="s">
        <v>96</v>
      </c>
      <c r="C537" t="s">
        <v>261</v>
      </c>
      <c r="D537" t="s">
        <v>7</v>
      </c>
      <c r="E537" s="9" t="s">
        <v>476</v>
      </c>
      <c r="F537" t="s">
        <v>54</v>
      </c>
      <c r="G537" s="9"/>
      <c r="H537" s="3">
        <v>960</v>
      </c>
      <c r="I537" s="8">
        <f>IF(H537="","",INDEX(Systems!F$4:F$985,MATCH($F537,Systems!D$4:D$985,0),1))</f>
        <v>1.5</v>
      </c>
      <c r="J537" s="9">
        <f>IF(H537="","",INDEX(Systems!E$4:E$985,MATCH($F537,Systems!D$4:D$985,0),1))</f>
        <v>10</v>
      </c>
      <c r="K537" s="9" t="s">
        <v>108</v>
      </c>
      <c r="L537" s="9">
        <v>1986</v>
      </c>
      <c r="M537" s="9">
        <v>2</v>
      </c>
      <c r="N537" s="8">
        <f t="shared" si="571"/>
        <v>1440</v>
      </c>
      <c r="O537" s="9">
        <f t="shared" si="572"/>
        <v>2019</v>
      </c>
      <c r="P537" s="2">
        <f t="shared" ref="P537:AI537" si="603">IF($B537="","",IF($O537=P$3,$N537*(1+(O$2*0.03)),IF(P$3=$O537+$J537,$N537*(1+(O$2*0.03)),IF(P$3=$O537+2*$J537,$N537*(1+(O$2*0.03)),IF(P$3=$O537+3*$J537,$N537*(1+(O$2*0.03)),IF(P$3=$O537+4*$J537,$N537*(1+(O$2*0.03)),IF(P$3=$O537+5*$J537,$N537*(1+(O$2*0.03)),"")))))))</f>
        <v>1440</v>
      </c>
      <c r="Q537" s="2" t="str">
        <f t="shared" si="603"/>
        <v/>
      </c>
      <c r="R537" s="2" t="str">
        <f t="shared" si="603"/>
        <v/>
      </c>
      <c r="S537" s="2" t="str">
        <f t="shared" si="603"/>
        <v/>
      </c>
      <c r="T537" s="2" t="str">
        <f t="shared" si="603"/>
        <v/>
      </c>
      <c r="U537" s="2" t="str">
        <f t="shared" si="603"/>
        <v/>
      </c>
      <c r="V537" s="2" t="str">
        <f t="shared" si="603"/>
        <v/>
      </c>
      <c r="W537" s="2" t="str">
        <f t="shared" si="603"/>
        <v/>
      </c>
      <c r="X537" s="2" t="str">
        <f t="shared" si="603"/>
        <v/>
      </c>
      <c r="Y537" s="2" t="str">
        <f t="shared" si="603"/>
        <v/>
      </c>
      <c r="Z537" s="2">
        <f t="shared" si="603"/>
        <v>1872</v>
      </c>
      <c r="AA537" s="2" t="str">
        <f t="shared" si="603"/>
        <v/>
      </c>
      <c r="AB537" s="2" t="str">
        <f t="shared" si="603"/>
        <v/>
      </c>
      <c r="AC537" s="2" t="str">
        <f t="shared" si="603"/>
        <v/>
      </c>
      <c r="AD537" s="2" t="str">
        <f t="shared" si="603"/>
        <v/>
      </c>
      <c r="AE537" s="2" t="str">
        <f t="shared" si="603"/>
        <v/>
      </c>
      <c r="AF537" s="2" t="str">
        <f t="shared" si="603"/>
        <v/>
      </c>
      <c r="AG537" s="2" t="str">
        <f t="shared" si="603"/>
        <v/>
      </c>
      <c r="AH537" s="2" t="str">
        <f t="shared" si="603"/>
        <v/>
      </c>
      <c r="AI537" s="2" t="str">
        <f t="shared" si="603"/>
        <v/>
      </c>
    </row>
    <row r="538" spans="2:35" ht="15" customHeight="1" x14ac:dyDescent="0.3">
      <c r="B538" t="s">
        <v>96</v>
      </c>
      <c r="C538" t="s">
        <v>261</v>
      </c>
      <c r="D538" t="s">
        <v>7</v>
      </c>
      <c r="E538" s="9" t="s">
        <v>477</v>
      </c>
      <c r="F538" t="s">
        <v>54</v>
      </c>
      <c r="G538" s="9"/>
      <c r="H538" s="3">
        <v>960</v>
      </c>
      <c r="I538" s="8">
        <f>IF(H538="","",INDEX(Systems!F$4:F$985,MATCH($F538,Systems!D$4:D$985,0),1))</f>
        <v>1.5</v>
      </c>
      <c r="J538" s="9">
        <f>IF(H538="","",INDEX(Systems!E$4:E$985,MATCH($F538,Systems!D$4:D$985,0),1))</f>
        <v>10</v>
      </c>
      <c r="K538" s="9" t="s">
        <v>108</v>
      </c>
      <c r="L538" s="9">
        <v>2001</v>
      </c>
      <c r="M538" s="9">
        <v>2</v>
      </c>
      <c r="N538" s="8">
        <f t="shared" si="571"/>
        <v>1440</v>
      </c>
      <c r="O538" s="9">
        <f t="shared" si="572"/>
        <v>2019</v>
      </c>
      <c r="P538" s="2">
        <f t="shared" ref="P538:AI538" si="604">IF($B538="","",IF($O538=P$3,$N538*(1+(O$2*0.03)),IF(P$3=$O538+$J538,$N538*(1+(O$2*0.03)),IF(P$3=$O538+2*$J538,$N538*(1+(O$2*0.03)),IF(P$3=$O538+3*$J538,$N538*(1+(O$2*0.03)),IF(P$3=$O538+4*$J538,$N538*(1+(O$2*0.03)),IF(P$3=$O538+5*$J538,$N538*(1+(O$2*0.03)),"")))))))</f>
        <v>1440</v>
      </c>
      <c r="Q538" s="2" t="str">
        <f t="shared" si="604"/>
        <v/>
      </c>
      <c r="R538" s="2" t="str">
        <f t="shared" si="604"/>
        <v/>
      </c>
      <c r="S538" s="2" t="str">
        <f t="shared" si="604"/>
        <v/>
      </c>
      <c r="T538" s="2" t="str">
        <f t="shared" si="604"/>
        <v/>
      </c>
      <c r="U538" s="2" t="str">
        <f t="shared" si="604"/>
        <v/>
      </c>
      <c r="V538" s="2" t="str">
        <f t="shared" si="604"/>
        <v/>
      </c>
      <c r="W538" s="2" t="str">
        <f t="shared" si="604"/>
        <v/>
      </c>
      <c r="X538" s="2" t="str">
        <f t="shared" si="604"/>
        <v/>
      </c>
      <c r="Y538" s="2" t="str">
        <f t="shared" si="604"/>
        <v/>
      </c>
      <c r="Z538" s="2">
        <f t="shared" si="604"/>
        <v>1872</v>
      </c>
      <c r="AA538" s="2" t="str">
        <f t="shared" si="604"/>
        <v/>
      </c>
      <c r="AB538" s="2" t="str">
        <f t="shared" si="604"/>
        <v/>
      </c>
      <c r="AC538" s="2" t="str">
        <f t="shared" si="604"/>
        <v/>
      </c>
      <c r="AD538" s="2" t="str">
        <f t="shared" si="604"/>
        <v/>
      </c>
      <c r="AE538" s="2" t="str">
        <f t="shared" si="604"/>
        <v/>
      </c>
      <c r="AF538" s="2" t="str">
        <f t="shared" si="604"/>
        <v/>
      </c>
      <c r="AG538" s="2" t="str">
        <f t="shared" si="604"/>
        <v/>
      </c>
      <c r="AH538" s="2" t="str">
        <f t="shared" si="604"/>
        <v/>
      </c>
      <c r="AI538" s="2" t="str">
        <f t="shared" si="604"/>
        <v/>
      </c>
    </row>
    <row r="539" spans="2:35" ht="15" customHeight="1" x14ac:dyDescent="0.3">
      <c r="B539" t="s">
        <v>96</v>
      </c>
      <c r="C539" t="s">
        <v>261</v>
      </c>
      <c r="D539" t="s">
        <v>7</v>
      </c>
      <c r="E539" s="9" t="s">
        <v>478</v>
      </c>
      <c r="F539" t="s">
        <v>54</v>
      </c>
      <c r="G539" s="9"/>
      <c r="H539" s="3">
        <v>960</v>
      </c>
      <c r="I539" s="8">
        <f>IF(H539="","",INDEX(Systems!F$4:F$985,MATCH($F539,Systems!D$4:D$985,0),1))</f>
        <v>1.5</v>
      </c>
      <c r="J539" s="9">
        <f>IF(H539="","",INDEX(Systems!E$4:E$985,MATCH($F539,Systems!D$4:D$985,0),1))</f>
        <v>10</v>
      </c>
      <c r="K539" s="9" t="s">
        <v>108</v>
      </c>
      <c r="L539" s="9">
        <v>2001</v>
      </c>
      <c r="M539" s="9">
        <v>2</v>
      </c>
      <c r="N539" s="8">
        <f t="shared" si="571"/>
        <v>1440</v>
      </c>
      <c r="O539" s="9">
        <f t="shared" si="572"/>
        <v>2019</v>
      </c>
      <c r="P539" s="2">
        <f t="shared" ref="P539:AI539" si="605">IF($B539="","",IF($O539=P$3,$N539*(1+(O$2*0.03)),IF(P$3=$O539+$J539,$N539*(1+(O$2*0.03)),IF(P$3=$O539+2*$J539,$N539*(1+(O$2*0.03)),IF(P$3=$O539+3*$J539,$N539*(1+(O$2*0.03)),IF(P$3=$O539+4*$J539,$N539*(1+(O$2*0.03)),IF(P$3=$O539+5*$J539,$N539*(1+(O$2*0.03)),"")))))))</f>
        <v>1440</v>
      </c>
      <c r="Q539" s="2" t="str">
        <f t="shared" si="605"/>
        <v/>
      </c>
      <c r="R539" s="2" t="str">
        <f t="shared" si="605"/>
        <v/>
      </c>
      <c r="S539" s="2" t="str">
        <f t="shared" si="605"/>
        <v/>
      </c>
      <c r="T539" s="2" t="str">
        <f t="shared" si="605"/>
        <v/>
      </c>
      <c r="U539" s="2" t="str">
        <f t="shared" si="605"/>
        <v/>
      </c>
      <c r="V539" s="2" t="str">
        <f t="shared" si="605"/>
        <v/>
      </c>
      <c r="W539" s="2" t="str">
        <f t="shared" si="605"/>
        <v/>
      </c>
      <c r="X539" s="2" t="str">
        <f t="shared" si="605"/>
        <v/>
      </c>
      <c r="Y539" s="2" t="str">
        <f t="shared" si="605"/>
        <v/>
      </c>
      <c r="Z539" s="2">
        <f t="shared" si="605"/>
        <v>1872</v>
      </c>
      <c r="AA539" s="2" t="str">
        <f t="shared" si="605"/>
        <v/>
      </c>
      <c r="AB539" s="2" t="str">
        <f t="shared" si="605"/>
        <v/>
      </c>
      <c r="AC539" s="2" t="str">
        <f t="shared" si="605"/>
        <v/>
      </c>
      <c r="AD539" s="2" t="str">
        <f t="shared" si="605"/>
        <v/>
      </c>
      <c r="AE539" s="2" t="str">
        <f t="shared" si="605"/>
        <v/>
      </c>
      <c r="AF539" s="2" t="str">
        <f t="shared" si="605"/>
        <v/>
      </c>
      <c r="AG539" s="2" t="str">
        <f t="shared" si="605"/>
        <v/>
      </c>
      <c r="AH539" s="2" t="str">
        <f t="shared" si="605"/>
        <v/>
      </c>
      <c r="AI539" s="2" t="str">
        <f t="shared" si="605"/>
        <v/>
      </c>
    </row>
    <row r="540" spans="2:35" ht="15" customHeight="1" x14ac:dyDescent="0.3">
      <c r="B540" t="s">
        <v>96</v>
      </c>
      <c r="C540" t="s">
        <v>261</v>
      </c>
      <c r="D540" t="s">
        <v>7</v>
      </c>
      <c r="E540" s="9" t="s">
        <v>479</v>
      </c>
      <c r="F540" t="s">
        <v>54</v>
      </c>
      <c r="G540" s="9"/>
      <c r="H540" s="3">
        <v>960</v>
      </c>
      <c r="I540" s="8">
        <f>IF(H540="","",INDEX(Systems!F$4:F$985,MATCH($F540,Systems!D$4:D$985,0),1))</f>
        <v>1.5</v>
      </c>
      <c r="J540" s="9">
        <f>IF(H540="","",INDEX(Systems!E$4:E$985,MATCH($F540,Systems!D$4:D$985,0),1))</f>
        <v>10</v>
      </c>
      <c r="K540" s="9" t="s">
        <v>108</v>
      </c>
      <c r="L540" s="9">
        <v>2009</v>
      </c>
      <c r="M540" s="9">
        <v>2</v>
      </c>
      <c r="N540" s="8">
        <f t="shared" si="571"/>
        <v>1440</v>
      </c>
      <c r="O540" s="9">
        <f t="shared" si="572"/>
        <v>2019</v>
      </c>
      <c r="P540" s="2">
        <f t="shared" ref="P540:AI540" si="606">IF($B540="","",IF($O540=P$3,$N540*(1+(O$2*0.03)),IF(P$3=$O540+$J540,$N540*(1+(O$2*0.03)),IF(P$3=$O540+2*$J540,$N540*(1+(O$2*0.03)),IF(P$3=$O540+3*$J540,$N540*(1+(O$2*0.03)),IF(P$3=$O540+4*$J540,$N540*(1+(O$2*0.03)),IF(P$3=$O540+5*$J540,$N540*(1+(O$2*0.03)),"")))))))</f>
        <v>1440</v>
      </c>
      <c r="Q540" s="2" t="str">
        <f t="shared" si="606"/>
        <v/>
      </c>
      <c r="R540" s="2" t="str">
        <f t="shared" si="606"/>
        <v/>
      </c>
      <c r="S540" s="2" t="str">
        <f t="shared" si="606"/>
        <v/>
      </c>
      <c r="T540" s="2" t="str">
        <f t="shared" si="606"/>
        <v/>
      </c>
      <c r="U540" s="2" t="str">
        <f t="shared" si="606"/>
        <v/>
      </c>
      <c r="V540" s="2" t="str">
        <f t="shared" si="606"/>
        <v/>
      </c>
      <c r="W540" s="2" t="str">
        <f t="shared" si="606"/>
        <v/>
      </c>
      <c r="X540" s="2" t="str">
        <f t="shared" si="606"/>
        <v/>
      </c>
      <c r="Y540" s="2" t="str">
        <f t="shared" si="606"/>
        <v/>
      </c>
      <c r="Z540" s="2">
        <f t="shared" si="606"/>
        <v>1872</v>
      </c>
      <c r="AA540" s="2" t="str">
        <f t="shared" si="606"/>
        <v/>
      </c>
      <c r="AB540" s="2" t="str">
        <f t="shared" si="606"/>
        <v/>
      </c>
      <c r="AC540" s="2" t="str">
        <f t="shared" si="606"/>
        <v/>
      </c>
      <c r="AD540" s="2" t="str">
        <f t="shared" si="606"/>
        <v/>
      </c>
      <c r="AE540" s="2" t="str">
        <f t="shared" si="606"/>
        <v/>
      </c>
      <c r="AF540" s="2" t="str">
        <f t="shared" si="606"/>
        <v/>
      </c>
      <c r="AG540" s="2" t="str">
        <f t="shared" si="606"/>
        <v/>
      </c>
      <c r="AH540" s="2" t="str">
        <f t="shared" si="606"/>
        <v/>
      </c>
      <c r="AI540" s="2" t="str">
        <f t="shared" si="606"/>
        <v/>
      </c>
    </row>
    <row r="541" spans="2:35" ht="15" customHeight="1" x14ac:dyDescent="0.3">
      <c r="B541" t="s">
        <v>96</v>
      </c>
      <c r="C541" t="s">
        <v>261</v>
      </c>
      <c r="D541" t="s">
        <v>7</v>
      </c>
      <c r="E541" s="9" t="s">
        <v>480</v>
      </c>
      <c r="F541" t="s">
        <v>54</v>
      </c>
      <c r="G541" s="9"/>
      <c r="H541" s="3">
        <v>960</v>
      </c>
      <c r="I541" s="8">
        <f>IF(H541="","",INDEX(Systems!F$4:F$985,MATCH($F541,Systems!D$4:D$985,0),1))</f>
        <v>1.5</v>
      </c>
      <c r="J541" s="9">
        <f>IF(H541="","",INDEX(Systems!E$4:E$985,MATCH($F541,Systems!D$4:D$985,0),1))</f>
        <v>10</v>
      </c>
      <c r="K541" s="9" t="s">
        <v>108</v>
      </c>
      <c r="L541" s="9">
        <v>2009</v>
      </c>
      <c r="M541" s="9">
        <v>2</v>
      </c>
      <c r="N541" s="8">
        <f t="shared" si="571"/>
        <v>1440</v>
      </c>
      <c r="O541" s="9">
        <f t="shared" si="572"/>
        <v>2019</v>
      </c>
      <c r="P541" s="2">
        <f t="shared" ref="P541:AI541" si="607">IF($B541="","",IF($O541=P$3,$N541*(1+(O$2*0.03)),IF(P$3=$O541+$J541,$N541*(1+(O$2*0.03)),IF(P$3=$O541+2*$J541,$N541*(1+(O$2*0.03)),IF(P$3=$O541+3*$J541,$N541*(1+(O$2*0.03)),IF(P$3=$O541+4*$J541,$N541*(1+(O$2*0.03)),IF(P$3=$O541+5*$J541,$N541*(1+(O$2*0.03)),"")))))))</f>
        <v>1440</v>
      </c>
      <c r="Q541" s="2" t="str">
        <f t="shared" si="607"/>
        <v/>
      </c>
      <c r="R541" s="2" t="str">
        <f t="shared" si="607"/>
        <v/>
      </c>
      <c r="S541" s="2" t="str">
        <f t="shared" si="607"/>
        <v/>
      </c>
      <c r="T541" s="2" t="str">
        <f t="shared" si="607"/>
        <v/>
      </c>
      <c r="U541" s="2" t="str">
        <f t="shared" si="607"/>
        <v/>
      </c>
      <c r="V541" s="2" t="str">
        <f t="shared" si="607"/>
        <v/>
      </c>
      <c r="W541" s="2" t="str">
        <f t="shared" si="607"/>
        <v/>
      </c>
      <c r="X541" s="2" t="str">
        <f t="shared" si="607"/>
        <v/>
      </c>
      <c r="Y541" s="2" t="str">
        <f t="shared" si="607"/>
        <v/>
      </c>
      <c r="Z541" s="2">
        <f t="shared" si="607"/>
        <v>1872</v>
      </c>
      <c r="AA541" s="2" t="str">
        <f t="shared" si="607"/>
        <v/>
      </c>
      <c r="AB541" s="2" t="str">
        <f t="shared" si="607"/>
        <v/>
      </c>
      <c r="AC541" s="2" t="str">
        <f t="shared" si="607"/>
        <v/>
      </c>
      <c r="AD541" s="2" t="str">
        <f t="shared" si="607"/>
        <v/>
      </c>
      <c r="AE541" s="2" t="str">
        <f t="shared" si="607"/>
        <v/>
      </c>
      <c r="AF541" s="2" t="str">
        <f t="shared" si="607"/>
        <v/>
      </c>
      <c r="AG541" s="2" t="str">
        <f t="shared" si="607"/>
        <v/>
      </c>
      <c r="AH541" s="2" t="str">
        <f t="shared" si="607"/>
        <v/>
      </c>
      <c r="AI541" s="2" t="str">
        <f t="shared" si="607"/>
        <v/>
      </c>
    </row>
    <row r="542" spans="2:35" ht="15" customHeight="1" x14ac:dyDescent="0.3">
      <c r="B542" t="s">
        <v>96</v>
      </c>
      <c r="C542" t="s">
        <v>261</v>
      </c>
      <c r="D542" t="s">
        <v>7</v>
      </c>
      <c r="E542" s="9" t="s">
        <v>481</v>
      </c>
      <c r="F542" t="s">
        <v>54</v>
      </c>
      <c r="G542" s="9"/>
      <c r="H542" s="3">
        <v>1920</v>
      </c>
      <c r="I542" s="8">
        <f>IF(H542="","",INDEX(Systems!F$4:F$985,MATCH($F542,Systems!D$4:D$985,0),1))</f>
        <v>1.5</v>
      </c>
      <c r="J542" s="9">
        <f>IF(H542="","",INDEX(Systems!E$4:E$985,MATCH($F542,Systems!D$4:D$985,0),1))</f>
        <v>10</v>
      </c>
      <c r="K542" s="9" t="s">
        <v>109</v>
      </c>
      <c r="L542" s="9">
        <v>1995</v>
      </c>
      <c r="M542" s="9">
        <v>2</v>
      </c>
      <c r="N542" s="8">
        <f t="shared" si="571"/>
        <v>2880</v>
      </c>
      <c r="O542" s="9">
        <f t="shared" si="572"/>
        <v>2019</v>
      </c>
      <c r="P542" s="2">
        <f t="shared" ref="P542:AI542" si="608">IF($B542="","",IF($O542=P$3,$N542*(1+(O$2*0.03)),IF(P$3=$O542+$J542,$N542*(1+(O$2*0.03)),IF(P$3=$O542+2*$J542,$N542*(1+(O$2*0.03)),IF(P$3=$O542+3*$J542,$N542*(1+(O$2*0.03)),IF(P$3=$O542+4*$J542,$N542*(1+(O$2*0.03)),IF(P$3=$O542+5*$J542,$N542*(1+(O$2*0.03)),"")))))))</f>
        <v>2880</v>
      </c>
      <c r="Q542" s="2" t="str">
        <f t="shared" si="608"/>
        <v/>
      </c>
      <c r="R542" s="2" t="str">
        <f t="shared" si="608"/>
        <v/>
      </c>
      <c r="S542" s="2" t="str">
        <f t="shared" si="608"/>
        <v/>
      </c>
      <c r="T542" s="2" t="str">
        <f t="shared" si="608"/>
        <v/>
      </c>
      <c r="U542" s="2" t="str">
        <f t="shared" si="608"/>
        <v/>
      </c>
      <c r="V542" s="2" t="str">
        <f t="shared" si="608"/>
        <v/>
      </c>
      <c r="W542" s="2" t="str">
        <f t="shared" si="608"/>
        <v/>
      </c>
      <c r="X542" s="2" t="str">
        <f t="shared" si="608"/>
        <v/>
      </c>
      <c r="Y542" s="2" t="str">
        <f t="shared" si="608"/>
        <v/>
      </c>
      <c r="Z542" s="2">
        <f t="shared" si="608"/>
        <v>3744</v>
      </c>
      <c r="AA542" s="2" t="str">
        <f t="shared" si="608"/>
        <v/>
      </c>
      <c r="AB542" s="2" t="str">
        <f t="shared" si="608"/>
        <v/>
      </c>
      <c r="AC542" s="2" t="str">
        <f t="shared" si="608"/>
        <v/>
      </c>
      <c r="AD542" s="2" t="str">
        <f t="shared" si="608"/>
        <v/>
      </c>
      <c r="AE542" s="2" t="str">
        <f t="shared" si="608"/>
        <v/>
      </c>
      <c r="AF542" s="2" t="str">
        <f t="shared" si="608"/>
        <v/>
      </c>
      <c r="AG542" s="2" t="str">
        <f t="shared" si="608"/>
        <v/>
      </c>
      <c r="AH542" s="2" t="str">
        <f t="shared" si="608"/>
        <v/>
      </c>
      <c r="AI542" s="2" t="str">
        <f t="shared" si="608"/>
        <v/>
      </c>
    </row>
    <row r="543" spans="2:35" ht="15" customHeight="1" x14ac:dyDescent="0.3">
      <c r="B543" t="s">
        <v>96</v>
      </c>
      <c r="C543" t="s">
        <v>261</v>
      </c>
      <c r="D543" t="s">
        <v>7</v>
      </c>
      <c r="E543" s="9" t="s">
        <v>482</v>
      </c>
      <c r="F543" t="s">
        <v>54</v>
      </c>
      <c r="G543" s="9"/>
      <c r="H543" s="3">
        <v>960</v>
      </c>
      <c r="I543" s="8">
        <f>IF(H543="","",INDEX(Systems!F$4:F$985,MATCH($F543,Systems!D$4:D$985,0),1))</f>
        <v>1.5</v>
      </c>
      <c r="J543" s="9">
        <f>IF(H543="","",INDEX(Systems!E$4:E$985,MATCH($F543,Systems!D$4:D$985,0),1))</f>
        <v>10</v>
      </c>
      <c r="K543" s="9" t="s">
        <v>109</v>
      </c>
      <c r="L543" s="9">
        <v>1995</v>
      </c>
      <c r="M543" s="9">
        <v>2</v>
      </c>
      <c r="N543" s="8">
        <f t="shared" si="571"/>
        <v>1440</v>
      </c>
      <c r="O543" s="9">
        <f t="shared" si="572"/>
        <v>2019</v>
      </c>
      <c r="P543" s="2">
        <f t="shared" ref="P543:AI543" si="609">IF($B543="","",IF($O543=P$3,$N543*(1+(O$2*0.03)),IF(P$3=$O543+$J543,$N543*(1+(O$2*0.03)),IF(P$3=$O543+2*$J543,$N543*(1+(O$2*0.03)),IF(P$3=$O543+3*$J543,$N543*(1+(O$2*0.03)),IF(P$3=$O543+4*$J543,$N543*(1+(O$2*0.03)),IF(P$3=$O543+5*$J543,$N543*(1+(O$2*0.03)),"")))))))</f>
        <v>1440</v>
      </c>
      <c r="Q543" s="2" t="str">
        <f t="shared" si="609"/>
        <v/>
      </c>
      <c r="R543" s="2" t="str">
        <f t="shared" si="609"/>
        <v/>
      </c>
      <c r="S543" s="2" t="str">
        <f t="shared" si="609"/>
        <v/>
      </c>
      <c r="T543" s="2" t="str">
        <f t="shared" si="609"/>
        <v/>
      </c>
      <c r="U543" s="2" t="str">
        <f t="shared" si="609"/>
        <v/>
      </c>
      <c r="V543" s="2" t="str">
        <f t="shared" si="609"/>
        <v/>
      </c>
      <c r="W543" s="2" t="str">
        <f t="shared" si="609"/>
        <v/>
      </c>
      <c r="X543" s="2" t="str">
        <f t="shared" si="609"/>
        <v/>
      </c>
      <c r="Y543" s="2" t="str">
        <f t="shared" si="609"/>
        <v/>
      </c>
      <c r="Z543" s="2">
        <f t="shared" si="609"/>
        <v>1872</v>
      </c>
      <c r="AA543" s="2" t="str">
        <f t="shared" si="609"/>
        <v/>
      </c>
      <c r="AB543" s="2" t="str">
        <f t="shared" si="609"/>
        <v/>
      </c>
      <c r="AC543" s="2" t="str">
        <f t="shared" si="609"/>
        <v/>
      </c>
      <c r="AD543" s="2" t="str">
        <f t="shared" si="609"/>
        <v/>
      </c>
      <c r="AE543" s="2" t="str">
        <f t="shared" si="609"/>
        <v/>
      </c>
      <c r="AF543" s="2" t="str">
        <f t="shared" si="609"/>
        <v/>
      </c>
      <c r="AG543" s="2" t="str">
        <f t="shared" si="609"/>
        <v/>
      </c>
      <c r="AH543" s="2" t="str">
        <f t="shared" si="609"/>
        <v/>
      </c>
      <c r="AI543" s="2" t="str">
        <f t="shared" si="609"/>
        <v/>
      </c>
    </row>
    <row r="544" spans="2:35" ht="15" customHeight="1" x14ac:dyDescent="0.3">
      <c r="B544" t="s">
        <v>96</v>
      </c>
      <c r="C544" t="s">
        <v>261</v>
      </c>
      <c r="D544" t="s">
        <v>7</v>
      </c>
      <c r="E544" s="9" t="s">
        <v>498</v>
      </c>
      <c r="F544" t="s">
        <v>54</v>
      </c>
      <c r="G544" s="9"/>
      <c r="H544" s="3">
        <v>960</v>
      </c>
      <c r="I544" s="8">
        <f>IF(H544="","",INDEX(Systems!F$4:F$985,MATCH($F544,Systems!D$4:D$985,0),1))</f>
        <v>1.5</v>
      </c>
      <c r="J544" s="9">
        <f>IF(H544="","",INDEX(Systems!E$4:E$985,MATCH($F544,Systems!D$4:D$985,0),1))</f>
        <v>10</v>
      </c>
      <c r="K544" s="9" t="s">
        <v>109</v>
      </c>
      <c r="L544" s="9">
        <v>1995</v>
      </c>
      <c r="M544" s="9">
        <v>2</v>
      </c>
      <c r="N544" s="8">
        <f t="shared" si="571"/>
        <v>1440</v>
      </c>
      <c r="O544" s="9">
        <f t="shared" si="572"/>
        <v>2019</v>
      </c>
      <c r="P544" s="2">
        <f t="shared" ref="P544:AI544" si="610">IF($B544="","",IF($O544=P$3,$N544*(1+(O$2*0.03)),IF(P$3=$O544+$J544,$N544*(1+(O$2*0.03)),IF(P$3=$O544+2*$J544,$N544*(1+(O$2*0.03)),IF(P$3=$O544+3*$J544,$N544*(1+(O$2*0.03)),IF(P$3=$O544+4*$J544,$N544*(1+(O$2*0.03)),IF(P$3=$O544+5*$J544,$N544*(1+(O$2*0.03)),"")))))))</f>
        <v>1440</v>
      </c>
      <c r="Q544" s="2" t="str">
        <f t="shared" si="610"/>
        <v/>
      </c>
      <c r="R544" s="2" t="str">
        <f t="shared" si="610"/>
        <v/>
      </c>
      <c r="S544" s="2" t="str">
        <f t="shared" si="610"/>
        <v/>
      </c>
      <c r="T544" s="2" t="str">
        <f t="shared" si="610"/>
        <v/>
      </c>
      <c r="U544" s="2" t="str">
        <f t="shared" si="610"/>
        <v/>
      </c>
      <c r="V544" s="2" t="str">
        <f t="shared" si="610"/>
        <v/>
      </c>
      <c r="W544" s="2" t="str">
        <f t="shared" si="610"/>
        <v/>
      </c>
      <c r="X544" s="2" t="str">
        <f t="shared" si="610"/>
        <v/>
      </c>
      <c r="Y544" s="2" t="str">
        <f t="shared" si="610"/>
        <v/>
      </c>
      <c r="Z544" s="2">
        <f t="shared" si="610"/>
        <v>1872</v>
      </c>
      <c r="AA544" s="2" t="str">
        <f t="shared" si="610"/>
        <v/>
      </c>
      <c r="AB544" s="2" t="str">
        <f t="shared" si="610"/>
        <v/>
      </c>
      <c r="AC544" s="2" t="str">
        <f t="shared" si="610"/>
        <v/>
      </c>
      <c r="AD544" s="2" t="str">
        <f t="shared" si="610"/>
        <v/>
      </c>
      <c r="AE544" s="2" t="str">
        <f t="shared" si="610"/>
        <v/>
      </c>
      <c r="AF544" s="2" t="str">
        <f t="shared" si="610"/>
        <v/>
      </c>
      <c r="AG544" s="2" t="str">
        <f t="shared" si="610"/>
        <v/>
      </c>
      <c r="AH544" s="2" t="str">
        <f t="shared" si="610"/>
        <v/>
      </c>
      <c r="AI544" s="2" t="str">
        <f t="shared" si="610"/>
        <v/>
      </c>
    </row>
    <row r="545" spans="2:35" ht="15" customHeight="1" x14ac:dyDescent="0.3">
      <c r="B545" t="s">
        <v>96</v>
      </c>
      <c r="C545" t="s">
        <v>261</v>
      </c>
      <c r="D545" t="s">
        <v>7</v>
      </c>
      <c r="E545" s="9" t="s">
        <v>499</v>
      </c>
      <c r="F545" t="s">
        <v>54</v>
      </c>
      <c r="G545" s="9"/>
      <c r="H545" s="3">
        <v>960</v>
      </c>
      <c r="I545" s="8">
        <f>IF(H545="","",INDEX(Systems!F$4:F$985,MATCH($F545,Systems!D$4:D$985,0),1))</f>
        <v>1.5</v>
      </c>
      <c r="J545" s="9">
        <f>IF(H545="","",INDEX(Systems!E$4:E$985,MATCH($F545,Systems!D$4:D$985,0),1))</f>
        <v>10</v>
      </c>
      <c r="K545" s="9" t="s">
        <v>108</v>
      </c>
      <c r="L545" s="9">
        <v>1986</v>
      </c>
      <c r="M545" s="9">
        <v>2</v>
      </c>
      <c r="N545" s="8">
        <f t="shared" si="571"/>
        <v>1440</v>
      </c>
      <c r="O545" s="9">
        <f t="shared" si="572"/>
        <v>2019</v>
      </c>
      <c r="P545" s="2">
        <f t="shared" ref="P545:AI545" si="611">IF($B545="","",IF($O545=P$3,$N545*(1+(O$2*0.03)),IF(P$3=$O545+$J545,$N545*(1+(O$2*0.03)),IF(P$3=$O545+2*$J545,$N545*(1+(O$2*0.03)),IF(P$3=$O545+3*$J545,$N545*(1+(O$2*0.03)),IF(P$3=$O545+4*$J545,$N545*(1+(O$2*0.03)),IF(P$3=$O545+5*$J545,$N545*(1+(O$2*0.03)),"")))))))</f>
        <v>1440</v>
      </c>
      <c r="Q545" s="2" t="str">
        <f t="shared" si="611"/>
        <v/>
      </c>
      <c r="R545" s="2" t="str">
        <f t="shared" si="611"/>
        <v/>
      </c>
      <c r="S545" s="2" t="str">
        <f t="shared" si="611"/>
        <v/>
      </c>
      <c r="T545" s="2" t="str">
        <f t="shared" si="611"/>
        <v/>
      </c>
      <c r="U545" s="2" t="str">
        <f t="shared" si="611"/>
        <v/>
      </c>
      <c r="V545" s="2" t="str">
        <f t="shared" si="611"/>
        <v/>
      </c>
      <c r="W545" s="2" t="str">
        <f t="shared" si="611"/>
        <v/>
      </c>
      <c r="X545" s="2" t="str">
        <f t="shared" si="611"/>
        <v/>
      </c>
      <c r="Y545" s="2" t="str">
        <f t="shared" si="611"/>
        <v/>
      </c>
      <c r="Z545" s="2">
        <f t="shared" si="611"/>
        <v>1872</v>
      </c>
      <c r="AA545" s="2" t="str">
        <f t="shared" si="611"/>
        <v/>
      </c>
      <c r="AB545" s="2" t="str">
        <f t="shared" si="611"/>
        <v/>
      </c>
      <c r="AC545" s="2" t="str">
        <f t="shared" si="611"/>
        <v/>
      </c>
      <c r="AD545" s="2" t="str">
        <f t="shared" si="611"/>
        <v/>
      </c>
      <c r="AE545" s="2" t="str">
        <f t="shared" si="611"/>
        <v/>
      </c>
      <c r="AF545" s="2" t="str">
        <f t="shared" si="611"/>
        <v/>
      </c>
      <c r="AG545" s="2" t="str">
        <f t="shared" si="611"/>
        <v/>
      </c>
      <c r="AH545" s="2" t="str">
        <f t="shared" si="611"/>
        <v/>
      </c>
      <c r="AI545" s="2" t="str">
        <f t="shared" si="611"/>
        <v/>
      </c>
    </row>
    <row r="546" spans="2:35" ht="15" customHeight="1" x14ac:dyDescent="0.3">
      <c r="B546" t="s">
        <v>96</v>
      </c>
      <c r="C546" t="s">
        <v>261</v>
      </c>
      <c r="D546" t="s">
        <v>7</v>
      </c>
      <c r="E546" s="9" t="s">
        <v>500</v>
      </c>
      <c r="F546" t="s">
        <v>54</v>
      </c>
      <c r="G546" s="9"/>
      <c r="H546" s="3">
        <v>960</v>
      </c>
      <c r="I546" s="8">
        <f>IF(H546="","",INDEX(Systems!F$4:F$985,MATCH($F546,Systems!D$4:D$985,0),1))</f>
        <v>1.5</v>
      </c>
      <c r="J546" s="9">
        <f>IF(H546="","",INDEX(Systems!E$4:E$985,MATCH($F546,Systems!D$4:D$985,0),1))</f>
        <v>10</v>
      </c>
      <c r="K546" s="9" t="s">
        <v>108</v>
      </c>
      <c r="L546" s="9">
        <v>2009</v>
      </c>
      <c r="M546" s="9">
        <v>2</v>
      </c>
      <c r="N546" s="8">
        <f t="shared" si="571"/>
        <v>1440</v>
      </c>
      <c r="O546" s="9">
        <f t="shared" si="572"/>
        <v>2019</v>
      </c>
      <c r="P546" s="2">
        <f t="shared" ref="P546:AI546" si="612">IF($B546="","",IF($O546=P$3,$N546*(1+(O$2*0.03)),IF(P$3=$O546+$J546,$N546*(1+(O$2*0.03)),IF(P$3=$O546+2*$J546,$N546*(1+(O$2*0.03)),IF(P$3=$O546+3*$J546,$N546*(1+(O$2*0.03)),IF(P$3=$O546+4*$J546,$N546*(1+(O$2*0.03)),IF(P$3=$O546+5*$J546,$N546*(1+(O$2*0.03)),"")))))))</f>
        <v>1440</v>
      </c>
      <c r="Q546" s="2" t="str">
        <f t="shared" si="612"/>
        <v/>
      </c>
      <c r="R546" s="2" t="str">
        <f t="shared" si="612"/>
        <v/>
      </c>
      <c r="S546" s="2" t="str">
        <f t="shared" si="612"/>
        <v/>
      </c>
      <c r="T546" s="2" t="str">
        <f t="shared" si="612"/>
        <v/>
      </c>
      <c r="U546" s="2" t="str">
        <f t="shared" si="612"/>
        <v/>
      </c>
      <c r="V546" s="2" t="str">
        <f t="shared" si="612"/>
        <v/>
      </c>
      <c r="W546" s="2" t="str">
        <f t="shared" si="612"/>
        <v/>
      </c>
      <c r="X546" s="2" t="str">
        <f t="shared" si="612"/>
        <v/>
      </c>
      <c r="Y546" s="2" t="str">
        <f t="shared" si="612"/>
        <v/>
      </c>
      <c r="Z546" s="2">
        <f t="shared" si="612"/>
        <v>1872</v>
      </c>
      <c r="AA546" s="2" t="str">
        <f t="shared" si="612"/>
        <v/>
      </c>
      <c r="AB546" s="2" t="str">
        <f t="shared" si="612"/>
        <v/>
      </c>
      <c r="AC546" s="2" t="str">
        <f t="shared" si="612"/>
        <v/>
      </c>
      <c r="AD546" s="2" t="str">
        <f t="shared" si="612"/>
        <v/>
      </c>
      <c r="AE546" s="2" t="str">
        <f t="shared" si="612"/>
        <v/>
      </c>
      <c r="AF546" s="2" t="str">
        <f t="shared" si="612"/>
        <v/>
      </c>
      <c r="AG546" s="2" t="str">
        <f t="shared" si="612"/>
        <v/>
      </c>
      <c r="AH546" s="2" t="str">
        <f t="shared" si="612"/>
        <v/>
      </c>
      <c r="AI546" s="2" t="str">
        <f t="shared" si="612"/>
        <v/>
      </c>
    </row>
    <row r="547" spans="2:35" ht="15" customHeight="1" x14ac:dyDescent="0.3">
      <c r="B547" t="s">
        <v>96</v>
      </c>
      <c r="C547" t="s">
        <v>261</v>
      </c>
      <c r="D547" t="s">
        <v>7</v>
      </c>
      <c r="E547" s="9" t="s">
        <v>501</v>
      </c>
      <c r="F547" t="s">
        <v>54</v>
      </c>
      <c r="G547" s="9"/>
      <c r="H547" s="3">
        <v>1440</v>
      </c>
      <c r="I547" s="8">
        <f>IF(H547="","",INDEX(Systems!F$4:F$985,MATCH($F547,Systems!D$4:D$985,0),1))</f>
        <v>1.5</v>
      </c>
      <c r="J547" s="9">
        <f>IF(H547="","",INDEX(Systems!E$4:E$985,MATCH($F547,Systems!D$4:D$985,0),1))</f>
        <v>10</v>
      </c>
      <c r="K547" s="9" t="s">
        <v>108</v>
      </c>
      <c r="L547" s="9">
        <v>2003</v>
      </c>
      <c r="M547" s="9">
        <v>2</v>
      </c>
      <c r="N547" s="8">
        <f t="shared" si="571"/>
        <v>2160</v>
      </c>
      <c r="O547" s="9">
        <f t="shared" si="572"/>
        <v>2019</v>
      </c>
      <c r="P547" s="2">
        <f t="shared" ref="P547:AI547" si="613">IF($B547="","",IF($O547=P$3,$N547*(1+(O$2*0.03)),IF(P$3=$O547+$J547,$N547*(1+(O$2*0.03)),IF(P$3=$O547+2*$J547,$N547*(1+(O$2*0.03)),IF(P$3=$O547+3*$J547,$N547*(1+(O$2*0.03)),IF(P$3=$O547+4*$J547,$N547*(1+(O$2*0.03)),IF(P$3=$O547+5*$J547,$N547*(1+(O$2*0.03)),"")))))))</f>
        <v>2160</v>
      </c>
      <c r="Q547" s="2" t="str">
        <f t="shared" si="613"/>
        <v/>
      </c>
      <c r="R547" s="2" t="str">
        <f t="shared" si="613"/>
        <v/>
      </c>
      <c r="S547" s="2" t="str">
        <f t="shared" si="613"/>
        <v/>
      </c>
      <c r="T547" s="2" t="str">
        <f t="shared" si="613"/>
        <v/>
      </c>
      <c r="U547" s="2" t="str">
        <f t="shared" si="613"/>
        <v/>
      </c>
      <c r="V547" s="2" t="str">
        <f t="shared" si="613"/>
        <v/>
      </c>
      <c r="W547" s="2" t="str">
        <f t="shared" si="613"/>
        <v/>
      </c>
      <c r="X547" s="2" t="str">
        <f t="shared" si="613"/>
        <v/>
      </c>
      <c r="Y547" s="2" t="str">
        <f t="shared" si="613"/>
        <v/>
      </c>
      <c r="Z547" s="2">
        <f t="shared" si="613"/>
        <v>2808</v>
      </c>
      <c r="AA547" s="2" t="str">
        <f t="shared" si="613"/>
        <v/>
      </c>
      <c r="AB547" s="2" t="str">
        <f t="shared" si="613"/>
        <v/>
      </c>
      <c r="AC547" s="2" t="str">
        <f t="shared" si="613"/>
        <v/>
      </c>
      <c r="AD547" s="2" t="str">
        <f t="shared" si="613"/>
        <v/>
      </c>
      <c r="AE547" s="2" t="str">
        <f t="shared" si="613"/>
        <v/>
      </c>
      <c r="AF547" s="2" t="str">
        <f t="shared" si="613"/>
        <v/>
      </c>
      <c r="AG547" s="2" t="str">
        <f t="shared" si="613"/>
        <v/>
      </c>
      <c r="AH547" s="2" t="str">
        <f t="shared" si="613"/>
        <v/>
      </c>
      <c r="AI547" s="2" t="str">
        <f t="shared" si="613"/>
        <v/>
      </c>
    </row>
    <row r="548" spans="2:35" ht="15" customHeight="1" x14ac:dyDescent="0.3">
      <c r="B548" t="s">
        <v>96</v>
      </c>
      <c r="C548" t="s">
        <v>261</v>
      </c>
      <c r="D548" t="s">
        <v>7</v>
      </c>
      <c r="E548" s="9" t="s">
        <v>502</v>
      </c>
      <c r="F548" t="s">
        <v>54</v>
      </c>
      <c r="G548" s="9"/>
      <c r="H548" s="3">
        <v>650</v>
      </c>
      <c r="I548" s="8">
        <f>IF(H548="","",INDEX(Systems!F$4:F$985,MATCH($F548,Systems!D$4:D$985,0),1))</f>
        <v>1.5</v>
      </c>
      <c r="J548" s="9">
        <f>IF(H548="","",INDEX(Systems!E$4:E$985,MATCH($F548,Systems!D$4:D$985,0),1))</f>
        <v>10</v>
      </c>
      <c r="K548" s="9" t="s">
        <v>108</v>
      </c>
      <c r="L548" s="9">
        <v>1991</v>
      </c>
      <c r="M548" s="9">
        <v>2</v>
      </c>
      <c r="N548" s="8">
        <f t="shared" si="571"/>
        <v>975</v>
      </c>
      <c r="O548" s="9">
        <f t="shared" si="572"/>
        <v>2019</v>
      </c>
      <c r="P548" s="2">
        <f t="shared" ref="P548:AI548" si="614">IF($B548="","",IF($O548=P$3,$N548*(1+(O$2*0.03)),IF(P$3=$O548+$J548,$N548*(1+(O$2*0.03)),IF(P$3=$O548+2*$J548,$N548*(1+(O$2*0.03)),IF(P$3=$O548+3*$J548,$N548*(1+(O$2*0.03)),IF(P$3=$O548+4*$J548,$N548*(1+(O$2*0.03)),IF(P$3=$O548+5*$J548,$N548*(1+(O$2*0.03)),"")))))))</f>
        <v>975</v>
      </c>
      <c r="Q548" s="2" t="str">
        <f t="shared" si="614"/>
        <v/>
      </c>
      <c r="R548" s="2" t="str">
        <f t="shared" si="614"/>
        <v/>
      </c>
      <c r="S548" s="2" t="str">
        <f t="shared" si="614"/>
        <v/>
      </c>
      <c r="T548" s="2" t="str">
        <f t="shared" si="614"/>
        <v/>
      </c>
      <c r="U548" s="2" t="str">
        <f t="shared" si="614"/>
        <v/>
      </c>
      <c r="V548" s="2" t="str">
        <f t="shared" si="614"/>
        <v/>
      </c>
      <c r="W548" s="2" t="str">
        <f t="shared" si="614"/>
        <v/>
      </c>
      <c r="X548" s="2" t="str">
        <f t="shared" si="614"/>
        <v/>
      </c>
      <c r="Y548" s="2" t="str">
        <f t="shared" si="614"/>
        <v/>
      </c>
      <c r="Z548" s="2">
        <f t="shared" si="614"/>
        <v>1267.5</v>
      </c>
      <c r="AA548" s="2" t="str">
        <f t="shared" si="614"/>
        <v/>
      </c>
      <c r="AB548" s="2" t="str">
        <f t="shared" si="614"/>
        <v/>
      </c>
      <c r="AC548" s="2" t="str">
        <f t="shared" si="614"/>
        <v/>
      </c>
      <c r="AD548" s="2" t="str">
        <f t="shared" si="614"/>
        <v/>
      </c>
      <c r="AE548" s="2" t="str">
        <f t="shared" si="614"/>
        <v/>
      </c>
      <c r="AF548" s="2" t="str">
        <f t="shared" si="614"/>
        <v/>
      </c>
      <c r="AG548" s="2" t="str">
        <f t="shared" si="614"/>
        <v/>
      </c>
      <c r="AH548" s="2" t="str">
        <f t="shared" si="614"/>
        <v/>
      </c>
      <c r="AI548" s="2" t="str">
        <f t="shared" si="614"/>
        <v/>
      </c>
    </row>
    <row r="549" spans="2:35" ht="15" customHeight="1" x14ac:dyDescent="0.3">
      <c r="B549" t="s">
        <v>96</v>
      </c>
      <c r="C549" t="s">
        <v>261</v>
      </c>
      <c r="D549" t="s">
        <v>7</v>
      </c>
      <c r="E549" s="9" t="s">
        <v>503</v>
      </c>
      <c r="F549" t="s">
        <v>54</v>
      </c>
      <c r="G549" s="9"/>
      <c r="H549" s="3">
        <v>400</v>
      </c>
      <c r="I549" s="8">
        <f>IF(H549="","",INDEX(Systems!F$4:F$985,MATCH($F549,Systems!D$4:D$985,0),1))</f>
        <v>1.5</v>
      </c>
      <c r="J549" s="9">
        <f>IF(H549="","",INDEX(Systems!E$4:E$985,MATCH($F549,Systems!D$4:D$985,0),1))</f>
        <v>10</v>
      </c>
      <c r="K549" s="9" t="s">
        <v>108</v>
      </c>
      <c r="L549" s="9">
        <v>2000</v>
      </c>
      <c r="M549" s="9">
        <v>2</v>
      </c>
      <c r="N549" s="8">
        <f t="shared" si="571"/>
        <v>600</v>
      </c>
      <c r="O549" s="9">
        <f t="shared" si="572"/>
        <v>2019</v>
      </c>
      <c r="P549" s="2">
        <f t="shared" ref="P549:AI549" si="615">IF($B549="","",IF($O549=P$3,$N549*(1+(O$2*0.03)),IF(P$3=$O549+$J549,$N549*(1+(O$2*0.03)),IF(P$3=$O549+2*$J549,$N549*(1+(O$2*0.03)),IF(P$3=$O549+3*$J549,$N549*(1+(O$2*0.03)),IF(P$3=$O549+4*$J549,$N549*(1+(O$2*0.03)),IF(P$3=$O549+5*$J549,$N549*(1+(O$2*0.03)),"")))))))</f>
        <v>600</v>
      </c>
      <c r="Q549" s="2" t="str">
        <f t="shared" si="615"/>
        <v/>
      </c>
      <c r="R549" s="2" t="str">
        <f t="shared" si="615"/>
        <v/>
      </c>
      <c r="S549" s="2" t="str">
        <f t="shared" si="615"/>
        <v/>
      </c>
      <c r="T549" s="2" t="str">
        <f t="shared" si="615"/>
        <v/>
      </c>
      <c r="U549" s="2" t="str">
        <f t="shared" si="615"/>
        <v/>
      </c>
      <c r="V549" s="2" t="str">
        <f t="shared" si="615"/>
        <v/>
      </c>
      <c r="W549" s="2" t="str">
        <f t="shared" si="615"/>
        <v/>
      </c>
      <c r="X549" s="2" t="str">
        <f t="shared" si="615"/>
        <v/>
      </c>
      <c r="Y549" s="2" t="str">
        <f t="shared" si="615"/>
        <v/>
      </c>
      <c r="Z549" s="2">
        <f t="shared" si="615"/>
        <v>780</v>
      </c>
      <c r="AA549" s="2" t="str">
        <f t="shared" si="615"/>
        <v/>
      </c>
      <c r="AB549" s="2" t="str">
        <f t="shared" si="615"/>
        <v/>
      </c>
      <c r="AC549" s="2" t="str">
        <f t="shared" si="615"/>
        <v/>
      </c>
      <c r="AD549" s="2" t="str">
        <f t="shared" si="615"/>
        <v/>
      </c>
      <c r="AE549" s="2" t="str">
        <f t="shared" si="615"/>
        <v/>
      </c>
      <c r="AF549" s="2" t="str">
        <f t="shared" si="615"/>
        <v/>
      </c>
      <c r="AG549" s="2" t="str">
        <f t="shared" si="615"/>
        <v/>
      </c>
      <c r="AH549" s="2" t="str">
        <f t="shared" si="615"/>
        <v/>
      </c>
      <c r="AI549" s="2" t="str">
        <f t="shared" si="615"/>
        <v/>
      </c>
    </row>
    <row r="550" spans="2:35" ht="15" customHeight="1" x14ac:dyDescent="0.3">
      <c r="B550" t="s">
        <v>96</v>
      </c>
      <c r="C550" t="s">
        <v>261</v>
      </c>
      <c r="D550" t="s">
        <v>7</v>
      </c>
      <c r="E550" s="9" t="s">
        <v>485</v>
      </c>
      <c r="F550" t="s">
        <v>54</v>
      </c>
      <c r="G550" s="9"/>
      <c r="H550" s="3">
        <v>960</v>
      </c>
      <c r="I550" s="8">
        <f>IF(H550="","",INDEX(Systems!F$4:F$985,MATCH($F550,Systems!D$4:D$985,0),1))</f>
        <v>1.5</v>
      </c>
      <c r="J550" s="9">
        <f>IF(H550="","",INDEX(Systems!E$4:E$985,MATCH($F550,Systems!D$4:D$985,0),1))</f>
        <v>10</v>
      </c>
      <c r="K550" s="9" t="s">
        <v>108</v>
      </c>
      <c r="L550" s="9">
        <v>2002</v>
      </c>
      <c r="M550" s="9">
        <v>2</v>
      </c>
      <c r="N550" s="8">
        <f t="shared" si="571"/>
        <v>1440</v>
      </c>
      <c r="O550" s="9">
        <f t="shared" si="572"/>
        <v>2019</v>
      </c>
      <c r="P550" s="2">
        <f t="shared" ref="P550:AI550" si="616">IF($B550="","",IF($O550=P$3,$N550*(1+(O$2*0.03)),IF(P$3=$O550+$J550,$N550*(1+(O$2*0.03)),IF(P$3=$O550+2*$J550,$N550*(1+(O$2*0.03)),IF(P$3=$O550+3*$J550,$N550*(1+(O$2*0.03)),IF(P$3=$O550+4*$J550,$N550*(1+(O$2*0.03)),IF(P$3=$O550+5*$J550,$N550*(1+(O$2*0.03)),"")))))))</f>
        <v>1440</v>
      </c>
      <c r="Q550" s="2" t="str">
        <f t="shared" si="616"/>
        <v/>
      </c>
      <c r="R550" s="2" t="str">
        <f t="shared" si="616"/>
        <v/>
      </c>
      <c r="S550" s="2" t="str">
        <f t="shared" si="616"/>
        <v/>
      </c>
      <c r="T550" s="2" t="str">
        <f t="shared" si="616"/>
        <v/>
      </c>
      <c r="U550" s="2" t="str">
        <f t="shared" si="616"/>
        <v/>
      </c>
      <c r="V550" s="2" t="str">
        <f t="shared" si="616"/>
        <v/>
      </c>
      <c r="W550" s="2" t="str">
        <f t="shared" si="616"/>
        <v/>
      </c>
      <c r="X550" s="2" t="str">
        <f t="shared" si="616"/>
        <v/>
      </c>
      <c r="Y550" s="2" t="str">
        <f t="shared" si="616"/>
        <v/>
      </c>
      <c r="Z550" s="2">
        <f t="shared" si="616"/>
        <v>1872</v>
      </c>
      <c r="AA550" s="2" t="str">
        <f t="shared" si="616"/>
        <v/>
      </c>
      <c r="AB550" s="2" t="str">
        <f t="shared" si="616"/>
        <v/>
      </c>
      <c r="AC550" s="2" t="str">
        <f t="shared" si="616"/>
        <v/>
      </c>
      <c r="AD550" s="2" t="str">
        <f t="shared" si="616"/>
        <v/>
      </c>
      <c r="AE550" s="2" t="str">
        <f t="shared" si="616"/>
        <v/>
      </c>
      <c r="AF550" s="2" t="str">
        <f t="shared" si="616"/>
        <v/>
      </c>
      <c r="AG550" s="2" t="str">
        <f t="shared" si="616"/>
        <v/>
      </c>
      <c r="AH550" s="2" t="str">
        <f t="shared" si="616"/>
        <v/>
      </c>
      <c r="AI550" s="2" t="str">
        <f t="shared" si="616"/>
        <v/>
      </c>
    </row>
    <row r="551" spans="2:35" ht="15" customHeight="1" x14ac:dyDescent="0.3">
      <c r="B551" t="s">
        <v>96</v>
      </c>
      <c r="C551" t="s">
        <v>261</v>
      </c>
      <c r="D551" t="s">
        <v>7</v>
      </c>
      <c r="E551" s="9" t="s">
        <v>506</v>
      </c>
      <c r="F551" t="s">
        <v>54</v>
      </c>
      <c r="G551" s="9"/>
      <c r="H551" s="3">
        <v>1440</v>
      </c>
      <c r="I551" s="8">
        <f>IF(H551="","",INDEX(Systems!F$4:F$985,MATCH($F551,Systems!D$4:D$985,0),1))</f>
        <v>1.5</v>
      </c>
      <c r="J551" s="9">
        <f>IF(H551="","",INDEX(Systems!E$4:E$985,MATCH($F551,Systems!D$4:D$985,0),1))</f>
        <v>10</v>
      </c>
      <c r="K551" s="9" t="s">
        <v>108</v>
      </c>
      <c r="L551" s="9">
        <v>2002</v>
      </c>
      <c r="M551" s="9">
        <v>2</v>
      </c>
      <c r="N551" s="8">
        <f t="shared" si="571"/>
        <v>2160</v>
      </c>
      <c r="O551" s="9">
        <f t="shared" si="572"/>
        <v>2019</v>
      </c>
      <c r="P551" s="2">
        <f t="shared" ref="P551:AI551" si="617">IF($B551="","",IF($O551=P$3,$N551*(1+(O$2*0.03)),IF(P$3=$O551+$J551,$N551*(1+(O$2*0.03)),IF(P$3=$O551+2*$J551,$N551*(1+(O$2*0.03)),IF(P$3=$O551+3*$J551,$N551*(1+(O$2*0.03)),IF(P$3=$O551+4*$J551,$N551*(1+(O$2*0.03)),IF(P$3=$O551+5*$J551,$N551*(1+(O$2*0.03)),"")))))))</f>
        <v>2160</v>
      </c>
      <c r="Q551" s="2" t="str">
        <f t="shared" si="617"/>
        <v/>
      </c>
      <c r="R551" s="2" t="str">
        <f t="shared" si="617"/>
        <v/>
      </c>
      <c r="S551" s="2" t="str">
        <f t="shared" si="617"/>
        <v/>
      </c>
      <c r="T551" s="2" t="str">
        <f t="shared" si="617"/>
        <v/>
      </c>
      <c r="U551" s="2" t="str">
        <f t="shared" si="617"/>
        <v/>
      </c>
      <c r="V551" s="2" t="str">
        <f t="shared" si="617"/>
        <v/>
      </c>
      <c r="W551" s="2" t="str">
        <f t="shared" si="617"/>
        <v/>
      </c>
      <c r="X551" s="2" t="str">
        <f t="shared" si="617"/>
        <v/>
      </c>
      <c r="Y551" s="2" t="str">
        <f t="shared" si="617"/>
        <v/>
      </c>
      <c r="Z551" s="2">
        <f t="shared" si="617"/>
        <v>2808</v>
      </c>
      <c r="AA551" s="2" t="str">
        <f t="shared" si="617"/>
        <v/>
      </c>
      <c r="AB551" s="2" t="str">
        <f t="shared" si="617"/>
        <v/>
      </c>
      <c r="AC551" s="2" t="str">
        <f t="shared" si="617"/>
        <v/>
      </c>
      <c r="AD551" s="2" t="str">
        <f t="shared" si="617"/>
        <v/>
      </c>
      <c r="AE551" s="2" t="str">
        <f t="shared" si="617"/>
        <v/>
      </c>
      <c r="AF551" s="2" t="str">
        <f t="shared" si="617"/>
        <v/>
      </c>
      <c r="AG551" s="2" t="str">
        <f t="shared" si="617"/>
        <v/>
      </c>
      <c r="AH551" s="2" t="str">
        <f t="shared" si="617"/>
        <v/>
      </c>
      <c r="AI551" s="2" t="str">
        <f t="shared" si="617"/>
        <v/>
      </c>
    </row>
    <row r="552" spans="2:35" ht="15" customHeight="1" x14ac:dyDescent="0.3">
      <c r="B552" t="s">
        <v>96</v>
      </c>
      <c r="C552" t="s">
        <v>261</v>
      </c>
      <c r="D552" t="s">
        <v>8</v>
      </c>
      <c r="E552" s="9" t="s">
        <v>493</v>
      </c>
      <c r="F552" t="s">
        <v>145</v>
      </c>
      <c r="G552" s="9"/>
      <c r="H552" s="3">
        <v>960</v>
      </c>
      <c r="I552" s="8">
        <f>IF(H552="","",INDEX(Systems!F$4:F$985,MATCH($F552,Systems!D$4:D$985,0),1))</f>
        <v>18</v>
      </c>
      <c r="J552" s="9">
        <f>IF(H552="","",INDEX(Systems!E$4:E$985,MATCH($F552,Systems!D$4:D$985,0),1))</f>
        <v>30</v>
      </c>
      <c r="K552" s="9" t="s">
        <v>108</v>
      </c>
      <c r="L552" s="9">
        <v>2009</v>
      </c>
      <c r="M552" s="9">
        <v>3</v>
      </c>
      <c r="N552" s="8">
        <f t="shared" si="571"/>
        <v>17280</v>
      </c>
      <c r="O552" s="9">
        <f t="shared" si="572"/>
        <v>2039</v>
      </c>
      <c r="P552" s="2" t="str">
        <f t="shared" ref="P552:AI552" si="618">IF($B552="","",IF($O552=P$3,$N552*(1+(O$2*0.03)),IF(P$3=$O552+$J552,$N552*(1+(O$2*0.03)),IF(P$3=$O552+2*$J552,$N552*(1+(O$2*0.03)),IF(P$3=$O552+3*$J552,$N552*(1+(O$2*0.03)),IF(P$3=$O552+4*$J552,$N552*(1+(O$2*0.03)),IF(P$3=$O552+5*$J552,$N552*(1+(O$2*0.03)),"")))))))</f>
        <v/>
      </c>
      <c r="Q552" s="2" t="str">
        <f t="shared" si="618"/>
        <v/>
      </c>
      <c r="R552" s="2" t="str">
        <f t="shared" si="618"/>
        <v/>
      </c>
      <c r="S552" s="2" t="str">
        <f t="shared" si="618"/>
        <v/>
      </c>
      <c r="T552" s="2" t="str">
        <f t="shared" si="618"/>
        <v/>
      </c>
      <c r="U552" s="2" t="str">
        <f t="shared" si="618"/>
        <v/>
      </c>
      <c r="V552" s="2" t="str">
        <f t="shared" si="618"/>
        <v/>
      </c>
      <c r="W552" s="2" t="str">
        <f t="shared" si="618"/>
        <v/>
      </c>
      <c r="X552" s="2" t="str">
        <f t="shared" si="618"/>
        <v/>
      </c>
      <c r="Y552" s="2" t="str">
        <f t="shared" si="618"/>
        <v/>
      </c>
      <c r="Z552" s="2" t="str">
        <f t="shared" si="618"/>
        <v/>
      </c>
      <c r="AA552" s="2" t="str">
        <f t="shared" si="618"/>
        <v/>
      </c>
      <c r="AB552" s="2" t="str">
        <f t="shared" si="618"/>
        <v/>
      </c>
      <c r="AC552" s="2" t="str">
        <f t="shared" si="618"/>
        <v/>
      </c>
      <c r="AD552" s="2" t="str">
        <f t="shared" si="618"/>
        <v/>
      </c>
      <c r="AE552" s="2" t="str">
        <f t="shared" si="618"/>
        <v/>
      </c>
      <c r="AF552" s="2" t="str">
        <f t="shared" si="618"/>
        <v/>
      </c>
      <c r="AG552" s="2" t="str">
        <f t="shared" si="618"/>
        <v/>
      </c>
      <c r="AH552" s="2" t="str">
        <f t="shared" si="618"/>
        <v/>
      </c>
      <c r="AI552" s="2" t="str">
        <f t="shared" si="618"/>
        <v/>
      </c>
    </row>
    <row r="553" spans="2:35" ht="15" customHeight="1" x14ac:dyDescent="0.3">
      <c r="B553" t="s">
        <v>96</v>
      </c>
      <c r="C553" t="s">
        <v>261</v>
      </c>
      <c r="D553" t="s">
        <v>8</v>
      </c>
      <c r="E553" s="9" t="s">
        <v>494</v>
      </c>
      <c r="F553" t="s">
        <v>145</v>
      </c>
      <c r="G553" s="9"/>
      <c r="H553" s="3">
        <v>960</v>
      </c>
      <c r="I553" s="8">
        <f>IF(H553="","",INDEX(Systems!F$4:F$985,MATCH($F553,Systems!D$4:D$985,0),1))</f>
        <v>18</v>
      </c>
      <c r="J553" s="9">
        <f>IF(H553="","",INDEX(Systems!E$4:E$985,MATCH($F553,Systems!D$4:D$985,0),1))</f>
        <v>30</v>
      </c>
      <c r="K553" s="9" t="s">
        <v>108</v>
      </c>
      <c r="L553" s="9">
        <v>2009</v>
      </c>
      <c r="M553" s="9">
        <v>3</v>
      </c>
      <c r="N553" s="8">
        <f t="shared" si="571"/>
        <v>17280</v>
      </c>
      <c r="O553" s="9">
        <f t="shared" si="572"/>
        <v>2039</v>
      </c>
      <c r="P553" s="2" t="str">
        <f t="shared" ref="P553:AI553" si="619">IF($B553="","",IF($O553=P$3,$N553*(1+(O$2*0.03)),IF(P$3=$O553+$J553,$N553*(1+(O$2*0.03)),IF(P$3=$O553+2*$J553,$N553*(1+(O$2*0.03)),IF(P$3=$O553+3*$J553,$N553*(1+(O$2*0.03)),IF(P$3=$O553+4*$J553,$N553*(1+(O$2*0.03)),IF(P$3=$O553+5*$J553,$N553*(1+(O$2*0.03)),"")))))))</f>
        <v/>
      </c>
      <c r="Q553" s="2" t="str">
        <f t="shared" si="619"/>
        <v/>
      </c>
      <c r="R553" s="2" t="str">
        <f t="shared" si="619"/>
        <v/>
      </c>
      <c r="S553" s="2" t="str">
        <f t="shared" si="619"/>
        <v/>
      </c>
      <c r="T553" s="2" t="str">
        <f t="shared" si="619"/>
        <v/>
      </c>
      <c r="U553" s="2" t="str">
        <f t="shared" si="619"/>
        <v/>
      </c>
      <c r="V553" s="2" t="str">
        <f t="shared" si="619"/>
        <v/>
      </c>
      <c r="W553" s="2" t="str">
        <f t="shared" si="619"/>
        <v/>
      </c>
      <c r="X553" s="2" t="str">
        <f t="shared" si="619"/>
        <v/>
      </c>
      <c r="Y553" s="2" t="str">
        <f t="shared" si="619"/>
        <v/>
      </c>
      <c r="Z553" s="2" t="str">
        <f t="shared" si="619"/>
        <v/>
      </c>
      <c r="AA553" s="2" t="str">
        <f t="shared" si="619"/>
        <v/>
      </c>
      <c r="AB553" s="2" t="str">
        <f t="shared" si="619"/>
        <v/>
      </c>
      <c r="AC553" s="2" t="str">
        <f t="shared" si="619"/>
        <v/>
      </c>
      <c r="AD553" s="2" t="str">
        <f t="shared" si="619"/>
        <v/>
      </c>
      <c r="AE553" s="2" t="str">
        <f t="shared" si="619"/>
        <v/>
      </c>
      <c r="AF553" s="2" t="str">
        <f t="shared" si="619"/>
        <v/>
      </c>
      <c r="AG553" s="2" t="str">
        <f t="shared" si="619"/>
        <v/>
      </c>
      <c r="AH553" s="2" t="str">
        <f t="shared" si="619"/>
        <v/>
      </c>
      <c r="AI553" s="2" t="str">
        <f t="shared" si="619"/>
        <v/>
      </c>
    </row>
    <row r="554" spans="2:35" ht="15" customHeight="1" x14ac:dyDescent="0.3">
      <c r="B554" t="s">
        <v>96</v>
      </c>
      <c r="C554" t="s">
        <v>261</v>
      </c>
      <c r="D554" t="s">
        <v>8</v>
      </c>
      <c r="E554" s="9" t="s">
        <v>495</v>
      </c>
      <c r="F554" t="s">
        <v>145</v>
      </c>
      <c r="G554" s="9"/>
      <c r="H554" s="3">
        <v>960</v>
      </c>
      <c r="I554" s="8">
        <f>IF(H554="","",INDEX(Systems!F$4:F$985,MATCH($F554,Systems!D$4:D$985,0),1))</f>
        <v>18</v>
      </c>
      <c r="J554" s="9">
        <f>IF(H554="","",INDEX(Systems!E$4:E$985,MATCH($F554,Systems!D$4:D$985,0),1))</f>
        <v>30</v>
      </c>
      <c r="K554" s="9" t="s">
        <v>108</v>
      </c>
      <c r="L554" s="9">
        <v>2009</v>
      </c>
      <c r="M554" s="9">
        <v>3</v>
      </c>
      <c r="N554" s="8">
        <f t="shared" si="571"/>
        <v>17280</v>
      </c>
      <c r="O554" s="9">
        <f t="shared" si="572"/>
        <v>2039</v>
      </c>
      <c r="P554" s="2" t="str">
        <f t="shared" ref="P554:AI554" si="620">IF($B554="","",IF($O554=P$3,$N554*(1+(O$2*0.03)),IF(P$3=$O554+$J554,$N554*(1+(O$2*0.03)),IF(P$3=$O554+2*$J554,$N554*(1+(O$2*0.03)),IF(P$3=$O554+3*$J554,$N554*(1+(O$2*0.03)),IF(P$3=$O554+4*$J554,$N554*(1+(O$2*0.03)),IF(P$3=$O554+5*$J554,$N554*(1+(O$2*0.03)),"")))))))</f>
        <v/>
      </c>
      <c r="Q554" s="2" t="str">
        <f t="shared" si="620"/>
        <v/>
      </c>
      <c r="R554" s="2" t="str">
        <f t="shared" si="620"/>
        <v/>
      </c>
      <c r="S554" s="2" t="str">
        <f t="shared" si="620"/>
        <v/>
      </c>
      <c r="T554" s="2" t="str">
        <f t="shared" si="620"/>
        <v/>
      </c>
      <c r="U554" s="2" t="str">
        <f t="shared" si="620"/>
        <v/>
      </c>
      <c r="V554" s="2" t="str">
        <f t="shared" si="620"/>
        <v/>
      </c>
      <c r="W554" s="2" t="str">
        <f t="shared" si="620"/>
        <v/>
      </c>
      <c r="X554" s="2" t="str">
        <f t="shared" si="620"/>
        <v/>
      </c>
      <c r="Y554" s="2" t="str">
        <f t="shared" si="620"/>
        <v/>
      </c>
      <c r="Z554" s="2" t="str">
        <f t="shared" si="620"/>
        <v/>
      </c>
      <c r="AA554" s="2" t="str">
        <f t="shared" si="620"/>
        <v/>
      </c>
      <c r="AB554" s="2" t="str">
        <f t="shared" si="620"/>
        <v/>
      </c>
      <c r="AC554" s="2" t="str">
        <f t="shared" si="620"/>
        <v/>
      </c>
      <c r="AD554" s="2" t="str">
        <f t="shared" si="620"/>
        <v/>
      </c>
      <c r="AE554" s="2" t="str">
        <f t="shared" si="620"/>
        <v/>
      </c>
      <c r="AF554" s="2" t="str">
        <f t="shared" si="620"/>
        <v/>
      </c>
      <c r="AG554" s="2" t="str">
        <f t="shared" si="620"/>
        <v/>
      </c>
      <c r="AH554" s="2" t="str">
        <f t="shared" si="620"/>
        <v/>
      </c>
      <c r="AI554" s="2" t="str">
        <f t="shared" si="620"/>
        <v/>
      </c>
    </row>
    <row r="555" spans="2:35" ht="15" customHeight="1" x14ac:dyDescent="0.3">
      <c r="B555" t="s">
        <v>96</v>
      </c>
      <c r="C555" t="s">
        <v>261</v>
      </c>
      <c r="D555" t="s">
        <v>8</v>
      </c>
      <c r="E555" s="9" t="s">
        <v>496</v>
      </c>
      <c r="F555" t="s">
        <v>145</v>
      </c>
      <c r="G555" s="9"/>
      <c r="H555" s="3">
        <v>400</v>
      </c>
      <c r="I555" s="8">
        <f>IF(H555="","",INDEX(Systems!F$4:F$985,MATCH($F555,Systems!D$4:D$985,0),1))</f>
        <v>18</v>
      </c>
      <c r="J555" s="9">
        <f>IF(H555="","",INDEX(Systems!E$4:E$985,MATCH($F555,Systems!D$4:D$985,0),1))</f>
        <v>30</v>
      </c>
      <c r="K555" s="9" t="s">
        <v>108</v>
      </c>
      <c r="L555" s="9">
        <v>2009</v>
      </c>
      <c r="M555" s="9">
        <v>3</v>
      </c>
      <c r="N555" s="8">
        <f t="shared" si="571"/>
        <v>7200</v>
      </c>
      <c r="O555" s="9">
        <f t="shared" si="572"/>
        <v>2039</v>
      </c>
      <c r="P555" s="2" t="str">
        <f t="shared" ref="P555:AI555" si="621">IF($B555="","",IF($O555=P$3,$N555*(1+(O$2*0.03)),IF(P$3=$O555+$J555,$N555*(1+(O$2*0.03)),IF(P$3=$O555+2*$J555,$N555*(1+(O$2*0.03)),IF(P$3=$O555+3*$J555,$N555*(1+(O$2*0.03)),IF(P$3=$O555+4*$J555,$N555*(1+(O$2*0.03)),IF(P$3=$O555+5*$J555,$N555*(1+(O$2*0.03)),"")))))))</f>
        <v/>
      </c>
      <c r="Q555" s="2" t="str">
        <f t="shared" si="621"/>
        <v/>
      </c>
      <c r="R555" s="2" t="str">
        <f t="shared" si="621"/>
        <v/>
      </c>
      <c r="S555" s="2" t="str">
        <f t="shared" si="621"/>
        <v/>
      </c>
      <c r="T555" s="2" t="str">
        <f t="shared" si="621"/>
        <v/>
      </c>
      <c r="U555" s="2" t="str">
        <f t="shared" si="621"/>
        <v/>
      </c>
      <c r="V555" s="2" t="str">
        <f t="shared" si="621"/>
        <v/>
      </c>
      <c r="W555" s="2" t="str">
        <f t="shared" si="621"/>
        <v/>
      </c>
      <c r="X555" s="2" t="str">
        <f t="shared" si="621"/>
        <v/>
      </c>
      <c r="Y555" s="2" t="str">
        <f t="shared" si="621"/>
        <v/>
      </c>
      <c r="Z555" s="2" t="str">
        <f t="shared" si="621"/>
        <v/>
      </c>
      <c r="AA555" s="2" t="str">
        <f t="shared" si="621"/>
        <v/>
      </c>
      <c r="AB555" s="2" t="str">
        <f t="shared" si="621"/>
        <v/>
      </c>
      <c r="AC555" s="2" t="str">
        <f t="shared" si="621"/>
        <v/>
      </c>
      <c r="AD555" s="2" t="str">
        <f t="shared" si="621"/>
        <v/>
      </c>
      <c r="AE555" s="2" t="str">
        <f t="shared" si="621"/>
        <v/>
      </c>
      <c r="AF555" s="2" t="str">
        <f t="shared" si="621"/>
        <v/>
      </c>
      <c r="AG555" s="2" t="str">
        <f t="shared" si="621"/>
        <v/>
      </c>
      <c r="AH555" s="2" t="str">
        <f t="shared" si="621"/>
        <v/>
      </c>
      <c r="AI555" s="2" t="str">
        <f t="shared" si="621"/>
        <v/>
      </c>
    </row>
    <row r="556" spans="2:35" ht="15" customHeight="1" x14ac:dyDescent="0.3">
      <c r="B556" t="s">
        <v>96</v>
      </c>
      <c r="C556" t="s">
        <v>261</v>
      </c>
      <c r="D556" t="s">
        <v>8</v>
      </c>
      <c r="E556" s="9" t="s">
        <v>497</v>
      </c>
      <c r="F556" t="s">
        <v>145</v>
      </c>
      <c r="G556" s="9"/>
      <c r="H556" s="3">
        <v>4200</v>
      </c>
      <c r="I556" s="8">
        <f>IF(H556="","",INDEX(Systems!F$4:F$985,MATCH($F556,Systems!D$4:D$985,0),1))</f>
        <v>18</v>
      </c>
      <c r="J556" s="9">
        <f>IF(H556="","",INDEX(Systems!E$4:E$985,MATCH($F556,Systems!D$4:D$985,0),1))</f>
        <v>30</v>
      </c>
      <c r="K556" s="9" t="s">
        <v>108</v>
      </c>
      <c r="L556" s="9">
        <v>1991</v>
      </c>
      <c r="M556" s="9">
        <v>3</v>
      </c>
      <c r="N556" s="8">
        <f t="shared" si="571"/>
        <v>75600</v>
      </c>
      <c r="O556" s="9">
        <f t="shared" si="572"/>
        <v>2021</v>
      </c>
      <c r="P556" s="2" t="str">
        <f t="shared" ref="P556:AI556" si="622">IF($B556="","",IF($O556=P$3,$N556*(1+(O$2*0.03)),IF(P$3=$O556+$J556,$N556*(1+(O$2*0.03)),IF(P$3=$O556+2*$J556,$N556*(1+(O$2*0.03)),IF(P$3=$O556+3*$J556,$N556*(1+(O$2*0.03)),IF(P$3=$O556+4*$J556,$N556*(1+(O$2*0.03)),IF(P$3=$O556+5*$J556,$N556*(1+(O$2*0.03)),"")))))))</f>
        <v/>
      </c>
      <c r="Q556" s="2" t="str">
        <f t="shared" si="622"/>
        <v/>
      </c>
      <c r="R556" s="2">
        <f t="shared" si="622"/>
        <v>80136</v>
      </c>
      <c r="S556" s="2" t="str">
        <f t="shared" si="622"/>
        <v/>
      </c>
      <c r="T556" s="2" t="str">
        <f t="shared" si="622"/>
        <v/>
      </c>
      <c r="U556" s="2" t="str">
        <f t="shared" si="622"/>
        <v/>
      </c>
      <c r="V556" s="2" t="str">
        <f t="shared" si="622"/>
        <v/>
      </c>
      <c r="W556" s="2" t="str">
        <f t="shared" si="622"/>
        <v/>
      </c>
      <c r="X556" s="2" t="str">
        <f t="shared" si="622"/>
        <v/>
      </c>
      <c r="Y556" s="2" t="str">
        <f t="shared" si="622"/>
        <v/>
      </c>
      <c r="Z556" s="2" t="str">
        <f t="shared" si="622"/>
        <v/>
      </c>
      <c r="AA556" s="2" t="str">
        <f t="shared" si="622"/>
        <v/>
      </c>
      <c r="AB556" s="2" t="str">
        <f t="shared" si="622"/>
        <v/>
      </c>
      <c r="AC556" s="2" t="str">
        <f t="shared" si="622"/>
        <v/>
      </c>
      <c r="AD556" s="2" t="str">
        <f t="shared" si="622"/>
        <v/>
      </c>
      <c r="AE556" s="2" t="str">
        <f t="shared" si="622"/>
        <v/>
      </c>
      <c r="AF556" s="2" t="str">
        <f t="shared" si="622"/>
        <v/>
      </c>
      <c r="AG556" s="2" t="str">
        <f t="shared" si="622"/>
        <v/>
      </c>
      <c r="AH556" s="2" t="str">
        <f t="shared" si="622"/>
        <v/>
      </c>
      <c r="AI556" s="2" t="str">
        <f t="shared" si="622"/>
        <v/>
      </c>
    </row>
    <row r="557" spans="2:35" ht="15" customHeight="1" x14ac:dyDescent="0.3">
      <c r="B557" t="s">
        <v>96</v>
      </c>
      <c r="C557" t="s">
        <v>261</v>
      </c>
      <c r="D557" t="s">
        <v>8</v>
      </c>
      <c r="E557" s="9" t="s">
        <v>476</v>
      </c>
      <c r="F557" t="s">
        <v>145</v>
      </c>
      <c r="G557" s="9"/>
      <c r="H557" s="3">
        <v>960</v>
      </c>
      <c r="I557" s="8">
        <f>IF(H557="","",INDEX(Systems!F$4:F$985,MATCH($F557,Systems!D$4:D$985,0),1))</f>
        <v>18</v>
      </c>
      <c r="J557" s="9">
        <f>IF(H557="","",INDEX(Systems!E$4:E$985,MATCH($F557,Systems!D$4:D$985,0),1))</f>
        <v>30</v>
      </c>
      <c r="K557" s="9" t="s">
        <v>108</v>
      </c>
      <c r="L557" s="9">
        <v>1986</v>
      </c>
      <c r="M557" s="9">
        <v>3</v>
      </c>
      <c r="N557" s="8">
        <f t="shared" si="571"/>
        <v>17280</v>
      </c>
      <c r="O557" s="9">
        <f t="shared" si="572"/>
        <v>2019</v>
      </c>
      <c r="P557" s="2">
        <f t="shared" ref="P557:AI557" si="623">IF($B557="","",IF($O557=P$3,$N557*(1+(O$2*0.03)),IF(P$3=$O557+$J557,$N557*(1+(O$2*0.03)),IF(P$3=$O557+2*$J557,$N557*(1+(O$2*0.03)),IF(P$3=$O557+3*$J557,$N557*(1+(O$2*0.03)),IF(P$3=$O557+4*$J557,$N557*(1+(O$2*0.03)),IF(P$3=$O557+5*$J557,$N557*(1+(O$2*0.03)),"")))))))</f>
        <v>17280</v>
      </c>
      <c r="Q557" s="2" t="str">
        <f t="shared" si="623"/>
        <v/>
      </c>
      <c r="R557" s="2" t="str">
        <f t="shared" si="623"/>
        <v/>
      </c>
      <c r="S557" s="2" t="str">
        <f t="shared" si="623"/>
        <v/>
      </c>
      <c r="T557" s="2" t="str">
        <f t="shared" si="623"/>
        <v/>
      </c>
      <c r="U557" s="2" t="str">
        <f t="shared" si="623"/>
        <v/>
      </c>
      <c r="V557" s="2" t="str">
        <f t="shared" si="623"/>
        <v/>
      </c>
      <c r="W557" s="2" t="str">
        <f t="shared" si="623"/>
        <v/>
      </c>
      <c r="X557" s="2" t="str">
        <f t="shared" si="623"/>
        <v/>
      </c>
      <c r="Y557" s="2" t="str">
        <f t="shared" si="623"/>
        <v/>
      </c>
      <c r="Z557" s="2" t="str">
        <f t="shared" si="623"/>
        <v/>
      </c>
      <c r="AA557" s="2" t="str">
        <f t="shared" si="623"/>
        <v/>
      </c>
      <c r="AB557" s="2" t="str">
        <f t="shared" si="623"/>
        <v/>
      </c>
      <c r="AC557" s="2" t="str">
        <f t="shared" si="623"/>
        <v/>
      </c>
      <c r="AD557" s="2" t="str">
        <f t="shared" si="623"/>
        <v/>
      </c>
      <c r="AE557" s="2" t="str">
        <f t="shared" si="623"/>
        <v/>
      </c>
      <c r="AF557" s="2" t="str">
        <f t="shared" si="623"/>
        <v/>
      </c>
      <c r="AG557" s="2" t="str">
        <f t="shared" si="623"/>
        <v/>
      </c>
      <c r="AH557" s="2" t="str">
        <f t="shared" si="623"/>
        <v/>
      </c>
      <c r="AI557" s="2" t="str">
        <f t="shared" si="623"/>
        <v/>
      </c>
    </row>
    <row r="558" spans="2:35" ht="15" customHeight="1" x14ac:dyDescent="0.3">
      <c r="B558" t="s">
        <v>96</v>
      </c>
      <c r="C558" t="s">
        <v>261</v>
      </c>
      <c r="D558" t="s">
        <v>8</v>
      </c>
      <c r="E558" s="9" t="s">
        <v>477</v>
      </c>
      <c r="F558" t="s">
        <v>145</v>
      </c>
      <c r="G558" s="9"/>
      <c r="H558" s="3">
        <v>960</v>
      </c>
      <c r="I558" s="8">
        <f>IF(H558="","",INDEX(Systems!F$4:F$985,MATCH($F558,Systems!D$4:D$985,0),1))</f>
        <v>18</v>
      </c>
      <c r="J558" s="9">
        <f>IF(H558="","",INDEX(Systems!E$4:E$985,MATCH($F558,Systems!D$4:D$985,0),1))</f>
        <v>30</v>
      </c>
      <c r="K558" s="9" t="s">
        <v>108</v>
      </c>
      <c r="L558" s="9">
        <v>2001</v>
      </c>
      <c r="M558" s="9">
        <v>3</v>
      </c>
      <c r="N558" s="8">
        <f t="shared" si="571"/>
        <v>17280</v>
      </c>
      <c r="O558" s="9">
        <f t="shared" si="572"/>
        <v>2031</v>
      </c>
      <c r="P558" s="2" t="str">
        <f t="shared" ref="P558:AI558" si="624">IF($B558="","",IF($O558=P$3,$N558*(1+(O$2*0.03)),IF(P$3=$O558+$J558,$N558*(1+(O$2*0.03)),IF(P$3=$O558+2*$J558,$N558*(1+(O$2*0.03)),IF(P$3=$O558+3*$J558,$N558*(1+(O$2*0.03)),IF(P$3=$O558+4*$J558,$N558*(1+(O$2*0.03)),IF(P$3=$O558+5*$J558,$N558*(1+(O$2*0.03)),"")))))))</f>
        <v/>
      </c>
      <c r="Q558" s="2" t="str">
        <f t="shared" si="624"/>
        <v/>
      </c>
      <c r="R558" s="2" t="str">
        <f t="shared" si="624"/>
        <v/>
      </c>
      <c r="S558" s="2" t="str">
        <f t="shared" si="624"/>
        <v/>
      </c>
      <c r="T558" s="2" t="str">
        <f t="shared" si="624"/>
        <v/>
      </c>
      <c r="U558" s="2" t="str">
        <f t="shared" si="624"/>
        <v/>
      </c>
      <c r="V558" s="2" t="str">
        <f t="shared" si="624"/>
        <v/>
      </c>
      <c r="W558" s="2" t="str">
        <f t="shared" si="624"/>
        <v/>
      </c>
      <c r="X558" s="2" t="str">
        <f t="shared" si="624"/>
        <v/>
      </c>
      <c r="Y558" s="2" t="str">
        <f t="shared" si="624"/>
        <v/>
      </c>
      <c r="Z558" s="2" t="str">
        <f t="shared" si="624"/>
        <v/>
      </c>
      <c r="AA558" s="2" t="str">
        <f t="shared" si="624"/>
        <v/>
      </c>
      <c r="AB558" s="2">
        <f t="shared" si="624"/>
        <v>23500.799999999999</v>
      </c>
      <c r="AC558" s="2" t="str">
        <f t="shared" si="624"/>
        <v/>
      </c>
      <c r="AD558" s="2" t="str">
        <f t="shared" si="624"/>
        <v/>
      </c>
      <c r="AE558" s="2" t="str">
        <f t="shared" si="624"/>
        <v/>
      </c>
      <c r="AF558" s="2" t="str">
        <f t="shared" si="624"/>
        <v/>
      </c>
      <c r="AG558" s="2" t="str">
        <f t="shared" si="624"/>
        <v/>
      </c>
      <c r="AH558" s="2" t="str">
        <f t="shared" si="624"/>
        <v/>
      </c>
      <c r="AI558" s="2" t="str">
        <f t="shared" si="624"/>
        <v/>
      </c>
    </row>
    <row r="559" spans="2:35" ht="15" customHeight="1" x14ac:dyDescent="0.3">
      <c r="B559" t="s">
        <v>96</v>
      </c>
      <c r="C559" t="s">
        <v>261</v>
      </c>
      <c r="D559" t="s">
        <v>8</v>
      </c>
      <c r="E559" s="9" t="s">
        <v>478</v>
      </c>
      <c r="F559" t="s">
        <v>145</v>
      </c>
      <c r="G559" s="9"/>
      <c r="H559" s="3">
        <v>960</v>
      </c>
      <c r="I559" s="8">
        <f>IF(H559="","",INDEX(Systems!F$4:F$985,MATCH($F559,Systems!D$4:D$985,0),1))</f>
        <v>18</v>
      </c>
      <c r="J559" s="9">
        <f>IF(H559="","",INDEX(Systems!E$4:E$985,MATCH($F559,Systems!D$4:D$985,0),1))</f>
        <v>30</v>
      </c>
      <c r="K559" s="9" t="s">
        <v>108</v>
      </c>
      <c r="L559" s="9">
        <v>2001</v>
      </c>
      <c r="M559" s="9">
        <v>3</v>
      </c>
      <c r="N559" s="8">
        <f t="shared" si="571"/>
        <v>17280</v>
      </c>
      <c r="O559" s="9">
        <f t="shared" si="572"/>
        <v>2031</v>
      </c>
      <c r="P559" s="2" t="str">
        <f t="shared" ref="P559:AI559" si="625">IF($B559="","",IF($O559=P$3,$N559*(1+(O$2*0.03)),IF(P$3=$O559+$J559,$N559*(1+(O$2*0.03)),IF(P$3=$O559+2*$J559,$N559*(1+(O$2*0.03)),IF(P$3=$O559+3*$J559,$N559*(1+(O$2*0.03)),IF(P$3=$O559+4*$J559,$N559*(1+(O$2*0.03)),IF(P$3=$O559+5*$J559,$N559*(1+(O$2*0.03)),"")))))))</f>
        <v/>
      </c>
      <c r="Q559" s="2" t="str">
        <f t="shared" si="625"/>
        <v/>
      </c>
      <c r="R559" s="2" t="str">
        <f t="shared" si="625"/>
        <v/>
      </c>
      <c r="S559" s="2" t="str">
        <f t="shared" si="625"/>
        <v/>
      </c>
      <c r="T559" s="2" t="str">
        <f t="shared" si="625"/>
        <v/>
      </c>
      <c r="U559" s="2" t="str">
        <f t="shared" si="625"/>
        <v/>
      </c>
      <c r="V559" s="2" t="str">
        <f t="shared" si="625"/>
        <v/>
      </c>
      <c r="W559" s="2" t="str">
        <f t="shared" si="625"/>
        <v/>
      </c>
      <c r="X559" s="2" t="str">
        <f t="shared" si="625"/>
        <v/>
      </c>
      <c r="Y559" s="2" t="str">
        <f t="shared" si="625"/>
        <v/>
      </c>
      <c r="Z559" s="2" t="str">
        <f t="shared" si="625"/>
        <v/>
      </c>
      <c r="AA559" s="2" t="str">
        <f t="shared" si="625"/>
        <v/>
      </c>
      <c r="AB559" s="2">
        <f t="shared" si="625"/>
        <v>23500.799999999999</v>
      </c>
      <c r="AC559" s="2" t="str">
        <f t="shared" si="625"/>
        <v/>
      </c>
      <c r="AD559" s="2" t="str">
        <f t="shared" si="625"/>
        <v/>
      </c>
      <c r="AE559" s="2" t="str">
        <f t="shared" si="625"/>
        <v/>
      </c>
      <c r="AF559" s="2" t="str">
        <f t="shared" si="625"/>
        <v/>
      </c>
      <c r="AG559" s="2" t="str">
        <f t="shared" si="625"/>
        <v/>
      </c>
      <c r="AH559" s="2" t="str">
        <f t="shared" si="625"/>
        <v/>
      </c>
      <c r="AI559" s="2" t="str">
        <f t="shared" si="625"/>
        <v/>
      </c>
    </row>
    <row r="560" spans="2:35" ht="15" customHeight="1" x14ac:dyDescent="0.3">
      <c r="B560" t="s">
        <v>96</v>
      </c>
      <c r="C560" t="s">
        <v>261</v>
      </c>
      <c r="D560" t="s">
        <v>8</v>
      </c>
      <c r="E560" s="9" t="s">
        <v>479</v>
      </c>
      <c r="F560" t="s">
        <v>145</v>
      </c>
      <c r="G560" s="9"/>
      <c r="H560" s="3">
        <v>960</v>
      </c>
      <c r="I560" s="8">
        <f>IF(H560="","",INDEX(Systems!F$4:F$985,MATCH($F560,Systems!D$4:D$985,0),1))</f>
        <v>18</v>
      </c>
      <c r="J560" s="9">
        <f>IF(H560="","",INDEX(Systems!E$4:E$985,MATCH($F560,Systems!D$4:D$985,0),1))</f>
        <v>30</v>
      </c>
      <c r="K560" s="9" t="s">
        <v>108</v>
      </c>
      <c r="L560" s="9">
        <v>2009</v>
      </c>
      <c r="M560" s="9">
        <v>3</v>
      </c>
      <c r="N560" s="8">
        <f t="shared" si="571"/>
        <v>17280</v>
      </c>
      <c r="O560" s="9">
        <f t="shared" si="572"/>
        <v>2039</v>
      </c>
      <c r="P560" s="2" t="str">
        <f t="shared" ref="P560:AI560" si="626">IF($B560="","",IF($O560=P$3,$N560*(1+(O$2*0.03)),IF(P$3=$O560+$J560,$N560*(1+(O$2*0.03)),IF(P$3=$O560+2*$J560,$N560*(1+(O$2*0.03)),IF(P$3=$O560+3*$J560,$N560*(1+(O$2*0.03)),IF(P$3=$O560+4*$J560,$N560*(1+(O$2*0.03)),IF(P$3=$O560+5*$J560,$N560*(1+(O$2*0.03)),"")))))))</f>
        <v/>
      </c>
      <c r="Q560" s="2" t="str">
        <f t="shared" si="626"/>
        <v/>
      </c>
      <c r="R560" s="2" t="str">
        <f t="shared" si="626"/>
        <v/>
      </c>
      <c r="S560" s="2" t="str">
        <f t="shared" si="626"/>
        <v/>
      </c>
      <c r="T560" s="2" t="str">
        <f t="shared" si="626"/>
        <v/>
      </c>
      <c r="U560" s="2" t="str">
        <f t="shared" si="626"/>
        <v/>
      </c>
      <c r="V560" s="2" t="str">
        <f t="shared" si="626"/>
        <v/>
      </c>
      <c r="W560" s="2" t="str">
        <f t="shared" si="626"/>
        <v/>
      </c>
      <c r="X560" s="2" t="str">
        <f t="shared" si="626"/>
        <v/>
      </c>
      <c r="Y560" s="2" t="str">
        <f t="shared" si="626"/>
        <v/>
      </c>
      <c r="Z560" s="2" t="str">
        <f t="shared" si="626"/>
        <v/>
      </c>
      <c r="AA560" s="2" t="str">
        <f t="shared" si="626"/>
        <v/>
      </c>
      <c r="AB560" s="2" t="str">
        <f t="shared" si="626"/>
        <v/>
      </c>
      <c r="AC560" s="2" t="str">
        <f t="shared" si="626"/>
        <v/>
      </c>
      <c r="AD560" s="2" t="str">
        <f t="shared" si="626"/>
        <v/>
      </c>
      <c r="AE560" s="2" t="str">
        <f t="shared" si="626"/>
        <v/>
      </c>
      <c r="AF560" s="2" t="str">
        <f t="shared" si="626"/>
        <v/>
      </c>
      <c r="AG560" s="2" t="str">
        <f t="shared" si="626"/>
        <v/>
      </c>
      <c r="AH560" s="2" t="str">
        <f t="shared" si="626"/>
        <v/>
      </c>
      <c r="AI560" s="2" t="str">
        <f t="shared" si="626"/>
        <v/>
      </c>
    </row>
    <row r="561" spans="2:35" ht="15" customHeight="1" x14ac:dyDescent="0.3">
      <c r="B561" t="s">
        <v>96</v>
      </c>
      <c r="C561" t="s">
        <v>261</v>
      </c>
      <c r="D561" t="s">
        <v>8</v>
      </c>
      <c r="E561" s="9" t="s">
        <v>480</v>
      </c>
      <c r="F561" t="s">
        <v>145</v>
      </c>
      <c r="G561" s="9"/>
      <c r="H561" s="3">
        <v>960</v>
      </c>
      <c r="I561" s="8">
        <f>IF(H561="","",INDEX(Systems!F$4:F$985,MATCH($F561,Systems!D$4:D$985,0),1))</f>
        <v>18</v>
      </c>
      <c r="J561" s="9">
        <f>IF(H561="","",INDEX(Systems!E$4:E$985,MATCH($F561,Systems!D$4:D$985,0),1))</f>
        <v>30</v>
      </c>
      <c r="K561" s="9" t="s">
        <v>108</v>
      </c>
      <c r="L561" s="9">
        <v>2009</v>
      </c>
      <c r="M561" s="9">
        <v>3</v>
      </c>
      <c r="N561" s="8">
        <f t="shared" si="571"/>
        <v>17280</v>
      </c>
      <c r="O561" s="9">
        <f t="shared" si="572"/>
        <v>2039</v>
      </c>
      <c r="P561" s="2" t="str">
        <f t="shared" ref="P561:AI561" si="627">IF($B561="","",IF($O561=P$3,$N561*(1+(O$2*0.03)),IF(P$3=$O561+$J561,$N561*(1+(O$2*0.03)),IF(P$3=$O561+2*$J561,$N561*(1+(O$2*0.03)),IF(P$3=$O561+3*$J561,$N561*(1+(O$2*0.03)),IF(P$3=$O561+4*$J561,$N561*(1+(O$2*0.03)),IF(P$3=$O561+5*$J561,$N561*(1+(O$2*0.03)),"")))))))</f>
        <v/>
      </c>
      <c r="Q561" s="2" t="str">
        <f t="shared" si="627"/>
        <v/>
      </c>
      <c r="R561" s="2" t="str">
        <f t="shared" si="627"/>
        <v/>
      </c>
      <c r="S561" s="2" t="str">
        <f t="shared" si="627"/>
        <v/>
      </c>
      <c r="T561" s="2" t="str">
        <f t="shared" si="627"/>
        <v/>
      </c>
      <c r="U561" s="2" t="str">
        <f t="shared" si="627"/>
        <v/>
      </c>
      <c r="V561" s="2" t="str">
        <f t="shared" si="627"/>
        <v/>
      </c>
      <c r="W561" s="2" t="str">
        <f t="shared" si="627"/>
        <v/>
      </c>
      <c r="X561" s="2" t="str">
        <f t="shared" si="627"/>
        <v/>
      </c>
      <c r="Y561" s="2" t="str">
        <f t="shared" si="627"/>
        <v/>
      </c>
      <c r="Z561" s="2" t="str">
        <f t="shared" si="627"/>
        <v/>
      </c>
      <c r="AA561" s="2" t="str">
        <f t="shared" si="627"/>
        <v/>
      </c>
      <c r="AB561" s="2" t="str">
        <f t="shared" si="627"/>
        <v/>
      </c>
      <c r="AC561" s="2" t="str">
        <f t="shared" si="627"/>
        <v/>
      </c>
      <c r="AD561" s="2" t="str">
        <f t="shared" si="627"/>
        <v/>
      </c>
      <c r="AE561" s="2" t="str">
        <f t="shared" si="627"/>
        <v/>
      </c>
      <c r="AF561" s="2" t="str">
        <f t="shared" si="627"/>
        <v/>
      </c>
      <c r="AG561" s="2" t="str">
        <f t="shared" si="627"/>
        <v/>
      </c>
      <c r="AH561" s="2" t="str">
        <f t="shared" si="627"/>
        <v/>
      </c>
      <c r="AI561" s="2" t="str">
        <f t="shared" si="627"/>
        <v/>
      </c>
    </row>
    <row r="562" spans="2:35" ht="15" customHeight="1" x14ac:dyDescent="0.3">
      <c r="B562" t="s">
        <v>96</v>
      </c>
      <c r="C562" t="s">
        <v>261</v>
      </c>
      <c r="D562" t="s">
        <v>8</v>
      </c>
      <c r="E562" s="9" t="s">
        <v>481</v>
      </c>
      <c r="F562" t="s">
        <v>145</v>
      </c>
      <c r="G562" s="9"/>
      <c r="H562" s="3">
        <v>1920</v>
      </c>
      <c r="I562" s="8">
        <f>IF(H562="","",INDEX(Systems!F$4:F$985,MATCH($F562,Systems!D$4:D$985,0),1))</f>
        <v>18</v>
      </c>
      <c r="J562" s="9">
        <f>IF(H562="","",INDEX(Systems!E$4:E$985,MATCH($F562,Systems!D$4:D$985,0),1))</f>
        <v>30</v>
      </c>
      <c r="K562" s="9" t="s">
        <v>109</v>
      </c>
      <c r="L562" s="9">
        <v>1995</v>
      </c>
      <c r="M562" s="9">
        <v>3</v>
      </c>
      <c r="N562" s="8">
        <f t="shared" si="571"/>
        <v>34560</v>
      </c>
      <c r="O562" s="9">
        <f t="shared" si="572"/>
        <v>2025</v>
      </c>
      <c r="P562" s="2" t="str">
        <f t="shared" ref="P562:AI562" si="628">IF($B562="","",IF($O562=P$3,$N562*(1+(O$2*0.03)),IF(P$3=$O562+$J562,$N562*(1+(O$2*0.03)),IF(P$3=$O562+2*$J562,$N562*(1+(O$2*0.03)),IF(P$3=$O562+3*$J562,$N562*(1+(O$2*0.03)),IF(P$3=$O562+4*$J562,$N562*(1+(O$2*0.03)),IF(P$3=$O562+5*$J562,$N562*(1+(O$2*0.03)),"")))))))</f>
        <v/>
      </c>
      <c r="Q562" s="2" t="str">
        <f t="shared" si="628"/>
        <v/>
      </c>
      <c r="R562" s="2" t="str">
        <f t="shared" si="628"/>
        <v/>
      </c>
      <c r="S562" s="2" t="str">
        <f t="shared" si="628"/>
        <v/>
      </c>
      <c r="T562" s="2" t="str">
        <f t="shared" si="628"/>
        <v/>
      </c>
      <c r="U562" s="2" t="str">
        <f t="shared" si="628"/>
        <v/>
      </c>
      <c r="V562" s="2">
        <f t="shared" si="628"/>
        <v>40780.799999999996</v>
      </c>
      <c r="W562" s="2" t="str">
        <f t="shared" si="628"/>
        <v/>
      </c>
      <c r="X562" s="2" t="str">
        <f t="shared" si="628"/>
        <v/>
      </c>
      <c r="Y562" s="2" t="str">
        <f t="shared" si="628"/>
        <v/>
      </c>
      <c r="Z562" s="2" t="str">
        <f t="shared" si="628"/>
        <v/>
      </c>
      <c r="AA562" s="2" t="str">
        <f t="shared" si="628"/>
        <v/>
      </c>
      <c r="AB562" s="2" t="str">
        <f t="shared" si="628"/>
        <v/>
      </c>
      <c r="AC562" s="2" t="str">
        <f t="shared" si="628"/>
        <v/>
      </c>
      <c r="AD562" s="2" t="str">
        <f t="shared" si="628"/>
        <v/>
      </c>
      <c r="AE562" s="2" t="str">
        <f t="shared" si="628"/>
        <v/>
      </c>
      <c r="AF562" s="2" t="str">
        <f t="shared" si="628"/>
        <v/>
      </c>
      <c r="AG562" s="2" t="str">
        <f t="shared" si="628"/>
        <v/>
      </c>
      <c r="AH562" s="2" t="str">
        <f t="shared" si="628"/>
        <v/>
      </c>
      <c r="AI562" s="2" t="str">
        <f t="shared" si="628"/>
        <v/>
      </c>
    </row>
    <row r="563" spans="2:35" ht="15" customHeight="1" x14ac:dyDescent="0.3">
      <c r="B563" t="s">
        <v>96</v>
      </c>
      <c r="C563" t="s">
        <v>261</v>
      </c>
      <c r="D563" t="s">
        <v>8</v>
      </c>
      <c r="E563" s="9" t="s">
        <v>482</v>
      </c>
      <c r="F563" t="s">
        <v>145</v>
      </c>
      <c r="G563" s="9"/>
      <c r="H563" s="3">
        <v>960</v>
      </c>
      <c r="I563" s="8">
        <f>IF(H563="","",INDEX(Systems!F$4:F$985,MATCH($F563,Systems!D$4:D$985,0),1))</f>
        <v>18</v>
      </c>
      <c r="J563" s="9">
        <f>IF(H563="","",INDEX(Systems!E$4:E$985,MATCH($F563,Systems!D$4:D$985,0),1))</f>
        <v>30</v>
      </c>
      <c r="K563" s="9" t="s">
        <v>109</v>
      </c>
      <c r="L563" s="9">
        <v>1995</v>
      </c>
      <c r="M563" s="9">
        <v>3</v>
      </c>
      <c r="N563" s="8">
        <f t="shared" si="571"/>
        <v>17280</v>
      </c>
      <c r="O563" s="9">
        <f t="shared" si="572"/>
        <v>2025</v>
      </c>
      <c r="P563" s="2" t="str">
        <f t="shared" ref="P563:AI563" si="629">IF($B563="","",IF($O563=P$3,$N563*(1+(O$2*0.03)),IF(P$3=$O563+$J563,$N563*(1+(O$2*0.03)),IF(P$3=$O563+2*$J563,$N563*(1+(O$2*0.03)),IF(P$3=$O563+3*$J563,$N563*(1+(O$2*0.03)),IF(P$3=$O563+4*$J563,$N563*(1+(O$2*0.03)),IF(P$3=$O563+5*$J563,$N563*(1+(O$2*0.03)),"")))))))</f>
        <v/>
      </c>
      <c r="Q563" s="2" t="str">
        <f t="shared" si="629"/>
        <v/>
      </c>
      <c r="R563" s="2" t="str">
        <f t="shared" si="629"/>
        <v/>
      </c>
      <c r="S563" s="2" t="str">
        <f t="shared" si="629"/>
        <v/>
      </c>
      <c r="T563" s="2" t="str">
        <f t="shared" si="629"/>
        <v/>
      </c>
      <c r="U563" s="2" t="str">
        <f t="shared" si="629"/>
        <v/>
      </c>
      <c r="V563" s="2">
        <f t="shared" si="629"/>
        <v>20390.399999999998</v>
      </c>
      <c r="W563" s="2" t="str">
        <f t="shared" si="629"/>
        <v/>
      </c>
      <c r="X563" s="2" t="str">
        <f t="shared" si="629"/>
        <v/>
      </c>
      <c r="Y563" s="2" t="str">
        <f t="shared" si="629"/>
        <v/>
      </c>
      <c r="Z563" s="2" t="str">
        <f t="shared" si="629"/>
        <v/>
      </c>
      <c r="AA563" s="2" t="str">
        <f t="shared" si="629"/>
        <v/>
      </c>
      <c r="AB563" s="2" t="str">
        <f t="shared" si="629"/>
        <v/>
      </c>
      <c r="AC563" s="2" t="str">
        <f t="shared" si="629"/>
        <v/>
      </c>
      <c r="AD563" s="2" t="str">
        <f t="shared" si="629"/>
        <v/>
      </c>
      <c r="AE563" s="2" t="str">
        <f t="shared" si="629"/>
        <v/>
      </c>
      <c r="AF563" s="2" t="str">
        <f t="shared" si="629"/>
        <v/>
      </c>
      <c r="AG563" s="2" t="str">
        <f t="shared" si="629"/>
        <v/>
      </c>
      <c r="AH563" s="2" t="str">
        <f t="shared" si="629"/>
        <v/>
      </c>
      <c r="AI563" s="2" t="str">
        <f t="shared" si="629"/>
        <v/>
      </c>
    </row>
    <row r="564" spans="2:35" ht="15" customHeight="1" x14ac:dyDescent="0.3">
      <c r="B564" t="s">
        <v>96</v>
      </c>
      <c r="C564" t="s">
        <v>261</v>
      </c>
      <c r="D564" t="s">
        <v>8</v>
      </c>
      <c r="E564" s="9" t="s">
        <v>498</v>
      </c>
      <c r="F564" t="s">
        <v>145</v>
      </c>
      <c r="G564" s="9"/>
      <c r="H564" s="3">
        <v>960</v>
      </c>
      <c r="I564" s="8">
        <f>IF(H564="","",INDEX(Systems!F$4:F$985,MATCH($F564,Systems!D$4:D$985,0),1))</f>
        <v>18</v>
      </c>
      <c r="J564" s="9">
        <f>IF(H564="","",INDEX(Systems!E$4:E$985,MATCH($F564,Systems!D$4:D$985,0),1))</f>
        <v>30</v>
      </c>
      <c r="K564" s="9" t="s">
        <v>109</v>
      </c>
      <c r="L564" s="9">
        <v>1995</v>
      </c>
      <c r="M564" s="9">
        <v>3</v>
      </c>
      <c r="N564" s="8">
        <f t="shared" si="571"/>
        <v>17280</v>
      </c>
      <c r="O564" s="9">
        <f t="shared" si="572"/>
        <v>2025</v>
      </c>
      <c r="P564" s="2" t="str">
        <f t="shared" ref="P564:AI564" si="630">IF($B564="","",IF($O564=P$3,$N564*(1+(O$2*0.03)),IF(P$3=$O564+$J564,$N564*(1+(O$2*0.03)),IF(P$3=$O564+2*$J564,$N564*(1+(O$2*0.03)),IF(P$3=$O564+3*$J564,$N564*(1+(O$2*0.03)),IF(P$3=$O564+4*$J564,$N564*(1+(O$2*0.03)),IF(P$3=$O564+5*$J564,$N564*(1+(O$2*0.03)),"")))))))</f>
        <v/>
      </c>
      <c r="Q564" s="2" t="str">
        <f t="shared" si="630"/>
        <v/>
      </c>
      <c r="R564" s="2" t="str">
        <f t="shared" si="630"/>
        <v/>
      </c>
      <c r="S564" s="2" t="str">
        <f t="shared" si="630"/>
        <v/>
      </c>
      <c r="T564" s="2" t="str">
        <f t="shared" si="630"/>
        <v/>
      </c>
      <c r="U564" s="2" t="str">
        <f t="shared" si="630"/>
        <v/>
      </c>
      <c r="V564" s="2">
        <f t="shared" si="630"/>
        <v>20390.399999999998</v>
      </c>
      <c r="W564" s="2" t="str">
        <f t="shared" si="630"/>
        <v/>
      </c>
      <c r="X564" s="2" t="str">
        <f t="shared" si="630"/>
        <v/>
      </c>
      <c r="Y564" s="2" t="str">
        <f t="shared" si="630"/>
        <v/>
      </c>
      <c r="Z564" s="2" t="str">
        <f t="shared" si="630"/>
        <v/>
      </c>
      <c r="AA564" s="2" t="str">
        <f t="shared" si="630"/>
        <v/>
      </c>
      <c r="AB564" s="2" t="str">
        <f t="shared" si="630"/>
        <v/>
      </c>
      <c r="AC564" s="2" t="str">
        <f t="shared" si="630"/>
        <v/>
      </c>
      <c r="AD564" s="2" t="str">
        <f t="shared" si="630"/>
        <v/>
      </c>
      <c r="AE564" s="2" t="str">
        <f t="shared" si="630"/>
        <v/>
      </c>
      <c r="AF564" s="2" t="str">
        <f t="shared" si="630"/>
        <v/>
      </c>
      <c r="AG564" s="2" t="str">
        <f t="shared" si="630"/>
        <v/>
      </c>
      <c r="AH564" s="2" t="str">
        <f t="shared" si="630"/>
        <v/>
      </c>
      <c r="AI564" s="2" t="str">
        <f t="shared" si="630"/>
        <v/>
      </c>
    </row>
    <row r="565" spans="2:35" ht="15" customHeight="1" x14ac:dyDescent="0.3">
      <c r="B565" t="s">
        <v>96</v>
      </c>
      <c r="C565" t="s">
        <v>261</v>
      </c>
      <c r="D565" t="s">
        <v>8</v>
      </c>
      <c r="E565" s="9" t="s">
        <v>499</v>
      </c>
      <c r="F565" t="s">
        <v>145</v>
      </c>
      <c r="G565" s="9"/>
      <c r="H565" s="3">
        <v>960</v>
      </c>
      <c r="I565" s="8">
        <f>IF(H565="","",INDEX(Systems!F$4:F$985,MATCH($F565,Systems!D$4:D$985,0),1))</f>
        <v>18</v>
      </c>
      <c r="J565" s="9">
        <f>IF(H565="","",INDEX(Systems!E$4:E$985,MATCH($F565,Systems!D$4:D$985,0),1))</f>
        <v>30</v>
      </c>
      <c r="K565" s="9" t="s">
        <v>108</v>
      </c>
      <c r="L565" s="9">
        <v>1986</v>
      </c>
      <c r="M565" s="9">
        <v>3</v>
      </c>
      <c r="N565" s="8">
        <f t="shared" si="571"/>
        <v>17280</v>
      </c>
      <c r="O565" s="9">
        <f t="shared" si="572"/>
        <v>2019</v>
      </c>
      <c r="P565" s="2">
        <f t="shared" ref="P565:AI565" si="631">IF($B565="","",IF($O565=P$3,$N565*(1+(O$2*0.03)),IF(P$3=$O565+$J565,$N565*(1+(O$2*0.03)),IF(P$3=$O565+2*$J565,$N565*(1+(O$2*0.03)),IF(P$3=$O565+3*$J565,$N565*(1+(O$2*0.03)),IF(P$3=$O565+4*$J565,$N565*(1+(O$2*0.03)),IF(P$3=$O565+5*$J565,$N565*(1+(O$2*0.03)),"")))))))</f>
        <v>17280</v>
      </c>
      <c r="Q565" s="2" t="str">
        <f t="shared" si="631"/>
        <v/>
      </c>
      <c r="R565" s="2" t="str">
        <f t="shared" si="631"/>
        <v/>
      </c>
      <c r="S565" s="2" t="str">
        <f t="shared" si="631"/>
        <v/>
      </c>
      <c r="T565" s="2" t="str">
        <f t="shared" si="631"/>
        <v/>
      </c>
      <c r="U565" s="2" t="str">
        <f t="shared" si="631"/>
        <v/>
      </c>
      <c r="V565" s="2" t="str">
        <f t="shared" si="631"/>
        <v/>
      </c>
      <c r="W565" s="2" t="str">
        <f t="shared" si="631"/>
        <v/>
      </c>
      <c r="X565" s="2" t="str">
        <f t="shared" si="631"/>
        <v/>
      </c>
      <c r="Y565" s="2" t="str">
        <f t="shared" si="631"/>
        <v/>
      </c>
      <c r="Z565" s="2" t="str">
        <f t="shared" si="631"/>
        <v/>
      </c>
      <c r="AA565" s="2" t="str">
        <f t="shared" si="631"/>
        <v/>
      </c>
      <c r="AB565" s="2" t="str">
        <f t="shared" si="631"/>
        <v/>
      </c>
      <c r="AC565" s="2" t="str">
        <f t="shared" si="631"/>
        <v/>
      </c>
      <c r="AD565" s="2" t="str">
        <f t="shared" si="631"/>
        <v/>
      </c>
      <c r="AE565" s="2" t="str">
        <f t="shared" si="631"/>
        <v/>
      </c>
      <c r="AF565" s="2" t="str">
        <f t="shared" si="631"/>
        <v/>
      </c>
      <c r="AG565" s="2" t="str">
        <f t="shared" si="631"/>
        <v/>
      </c>
      <c r="AH565" s="2" t="str">
        <f t="shared" si="631"/>
        <v/>
      </c>
      <c r="AI565" s="2" t="str">
        <f t="shared" si="631"/>
        <v/>
      </c>
    </row>
    <row r="566" spans="2:35" ht="15" customHeight="1" x14ac:dyDescent="0.3">
      <c r="B566" t="s">
        <v>96</v>
      </c>
      <c r="C566" t="s">
        <v>261</v>
      </c>
      <c r="D566" t="s">
        <v>8</v>
      </c>
      <c r="E566" s="9" t="s">
        <v>500</v>
      </c>
      <c r="F566" t="s">
        <v>145</v>
      </c>
      <c r="G566" s="9"/>
      <c r="H566" s="3">
        <v>960</v>
      </c>
      <c r="I566" s="8">
        <f>IF(H566="","",INDEX(Systems!F$4:F$985,MATCH($F566,Systems!D$4:D$985,0),1))</f>
        <v>18</v>
      </c>
      <c r="J566" s="9">
        <f>IF(H566="","",INDEX(Systems!E$4:E$985,MATCH($F566,Systems!D$4:D$985,0),1))</f>
        <v>30</v>
      </c>
      <c r="K566" s="9" t="s">
        <v>108</v>
      </c>
      <c r="L566" s="9">
        <v>2009</v>
      </c>
      <c r="M566" s="9">
        <v>3</v>
      </c>
      <c r="N566" s="8">
        <f t="shared" si="571"/>
        <v>17280</v>
      </c>
      <c r="O566" s="9">
        <f t="shared" si="572"/>
        <v>2039</v>
      </c>
      <c r="P566" s="2" t="str">
        <f t="shared" ref="P566:AI566" si="632">IF($B566="","",IF($O566=P$3,$N566*(1+(O$2*0.03)),IF(P$3=$O566+$J566,$N566*(1+(O$2*0.03)),IF(P$3=$O566+2*$J566,$N566*(1+(O$2*0.03)),IF(P$3=$O566+3*$J566,$N566*(1+(O$2*0.03)),IF(P$3=$O566+4*$J566,$N566*(1+(O$2*0.03)),IF(P$3=$O566+5*$J566,$N566*(1+(O$2*0.03)),"")))))))</f>
        <v/>
      </c>
      <c r="Q566" s="2" t="str">
        <f t="shared" si="632"/>
        <v/>
      </c>
      <c r="R566" s="2" t="str">
        <f t="shared" si="632"/>
        <v/>
      </c>
      <c r="S566" s="2" t="str">
        <f t="shared" si="632"/>
        <v/>
      </c>
      <c r="T566" s="2" t="str">
        <f t="shared" si="632"/>
        <v/>
      </c>
      <c r="U566" s="2" t="str">
        <f t="shared" si="632"/>
        <v/>
      </c>
      <c r="V566" s="2" t="str">
        <f t="shared" si="632"/>
        <v/>
      </c>
      <c r="W566" s="2" t="str">
        <f t="shared" si="632"/>
        <v/>
      </c>
      <c r="X566" s="2" t="str">
        <f t="shared" si="632"/>
        <v/>
      </c>
      <c r="Y566" s="2" t="str">
        <f t="shared" si="632"/>
        <v/>
      </c>
      <c r="Z566" s="2" t="str">
        <f t="shared" si="632"/>
        <v/>
      </c>
      <c r="AA566" s="2" t="str">
        <f t="shared" si="632"/>
        <v/>
      </c>
      <c r="AB566" s="2" t="str">
        <f t="shared" si="632"/>
        <v/>
      </c>
      <c r="AC566" s="2" t="str">
        <f t="shared" si="632"/>
        <v/>
      </c>
      <c r="AD566" s="2" t="str">
        <f t="shared" si="632"/>
        <v/>
      </c>
      <c r="AE566" s="2" t="str">
        <f t="shared" si="632"/>
        <v/>
      </c>
      <c r="AF566" s="2" t="str">
        <f t="shared" si="632"/>
        <v/>
      </c>
      <c r="AG566" s="2" t="str">
        <f t="shared" si="632"/>
        <v/>
      </c>
      <c r="AH566" s="2" t="str">
        <f t="shared" si="632"/>
        <v/>
      </c>
      <c r="AI566" s="2" t="str">
        <f t="shared" si="632"/>
        <v/>
      </c>
    </row>
    <row r="567" spans="2:35" ht="15" customHeight="1" x14ac:dyDescent="0.3">
      <c r="B567" t="s">
        <v>96</v>
      </c>
      <c r="C567" t="s">
        <v>261</v>
      </c>
      <c r="D567" t="s">
        <v>8</v>
      </c>
      <c r="E567" s="9" t="s">
        <v>501</v>
      </c>
      <c r="F567" t="s">
        <v>145</v>
      </c>
      <c r="G567" s="9"/>
      <c r="H567" s="3">
        <v>1440</v>
      </c>
      <c r="I567" s="8">
        <f>IF(H567="","",INDEX(Systems!F$4:F$985,MATCH($F567,Systems!D$4:D$985,0),1))</f>
        <v>18</v>
      </c>
      <c r="J567" s="9">
        <f>IF(H567="","",INDEX(Systems!E$4:E$985,MATCH($F567,Systems!D$4:D$985,0),1))</f>
        <v>30</v>
      </c>
      <c r="K567" s="9" t="s">
        <v>108</v>
      </c>
      <c r="L567" s="9">
        <v>2003</v>
      </c>
      <c r="M567" s="9">
        <v>3</v>
      </c>
      <c r="N567" s="8">
        <f t="shared" si="571"/>
        <v>25920</v>
      </c>
      <c r="O567" s="9">
        <f t="shared" si="572"/>
        <v>2033</v>
      </c>
      <c r="P567" s="2" t="str">
        <f t="shared" ref="P567:AI567" si="633">IF($B567="","",IF($O567=P$3,$N567*(1+(O$2*0.03)),IF(P$3=$O567+$J567,$N567*(1+(O$2*0.03)),IF(P$3=$O567+2*$J567,$N567*(1+(O$2*0.03)),IF(P$3=$O567+3*$J567,$N567*(1+(O$2*0.03)),IF(P$3=$O567+4*$J567,$N567*(1+(O$2*0.03)),IF(P$3=$O567+5*$J567,$N567*(1+(O$2*0.03)),"")))))))</f>
        <v/>
      </c>
      <c r="Q567" s="2" t="str">
        <f t="shared" si="633"/>
        <v/>
      </c>
      <c r="R567" s="2" t="str">
        <f t="shared" si="633"/>
        <v/>
      </c>
      <c r="S567" s="2" t="str">
        <f t="shared" si="633"/>
        <v/>
      </c>
      <c r="T567" s="2" t="str">
        <f t="shared" si="633"/>
        <v/>
      </c>
      <c r="U567" s="2" t="str">
        <f t="shared" si="633"/>
        <v/>
      </c>
      <c r="V567" s="2" t="str">
        <f t="shared" si="633"/>
        <v/>
      </c>
      <c r="W567" s="2" t="str">
        <f t="shared" si="633"/>
        <v/>
      </c>
      <c r="X567" s="2" t="str">
        <f t="shared" si="633"/>
        <v/>
      </c>
      <c r="Y567" s="2" t="str">
        <f t="shared" si="633"/>
        <v/>
      </c>
      <c r="Z567" s="2" t="str">
        <f t="shared" si="633"/>
        <v/>
      </c>
      <c r="AA567" s="2" t="str">
        <f t="shared" si="633"/>
        <v/>
      </c>
      <c r="AB567" s="2" t="str">
        <f t="shared" si="633"/>
        <v/>
      </c>
      <c r="AC567" s="2" t="str">
        <f t="shared" si="633"/>
        <v/>
      </c>
      <c r="AD567" s="2">
        <f t="shared" si="633"/>
        <v>36806.400000000001</v>
      </c>
      <c r="AE567" s="2" t="str">
        <f t="shared" si="633"/>
        <v/>
      </c>
      <c r="AF567" s="2" t="str">
        <f t="shared" si="633"/>
        <v/>
      </c>
      <c r="AG567" s="2" t="str">
        <f t="shared" si="633"/>
        <v/>
      </c>
      <c r="AH567" s="2" t="str">
        <f t="shared" si="633"/>
        <v/>
      </c>
      <c r="AI567" s="2" t="str">
        <f t="shared" si="633"/>
        <v/>
      </c>
    </row>
    <row r="568" spans="2:35" ht="15" customHeight="1" x14ac:dyDescent="0.3">
      <c r="B568" t="s">
        <v>96</v>
      </c>
      <c r="C568" t="s">
        <v>261</v>
      </c>
      <c r="D568" t="s">
        <v>8</v>
      </c>
      <c r="E568" s="9" t="s">
        <v>502</v>
      </c>
      <c r="F568" t="s">
        <v>145</v>
      </c>
      <c r="G568" s="9"/>
      <c r="H568" s="3">
        <v>650</v>
      </c>
      <c r="I568" s="8">
        <f>IF(H568="","",INDEX(Systems!F$4:F$985,MATCH($F568,Systems!D$4:D$985,0),1))</f>
        <v>18</v>
      </c>
      <c r="J568" s="9">
        <f>IF(H568="","",INDEX(Systems!E$4:E$985,MATCH($F568,Systems!D$4:D$985,0),1))</f>
        <v>30</v>
      </c>
      <c r="K568" s="9" t="s">
        <v>108</v>
      </c>
      <c r="L568" s="9">
        <v>1991</v>
      </c>
      <c r="M568" s="9">
        <v>3</v>
      </c>
      <c r="N568" s="8">
        <f t="shared" si="571"/>
        <v>11700</v>
      </c>
      <c r="O568" s="9">
        <f t="shared" si="572"/>
        <v>2021</v>
      </c>
      <c r="P568" s="2" t="str">
        <f t="shared" ref="P568:AI568" si="634">IF($B568="","",IF($O568=P$3,$N568*(1+(O$2*0.03)),IF(P$3=$O568+$J568,$N568*(1+(O$2*0.03)),IF(P$3=$O568+2*$J568,$N568*(1+(O$2*0.03)),IF(P$3=$O568+3*$J568,$N568*(1+(O$2*0.03)),IF(P$3=$O568+4*$J568,$N568*(1+(O$2*0.03)),IF(P$3=$O568+5*$J568,$N568*(1+(O$2*0.03)),"")))))))</f>
        <v/>
      </c>
      <c r="Q568" s="2" t="str">
        <f t="shared" si="634"/>
        <v/>
      </c>
      <c r="R568" s="2">
        <f t="shared" si="634"/>
        <v>12402</v>
      </c>
      <c r="S568" s="2" t="str">
        <f t="shared" si="634"/>
        <v/>
      </c>
      <c r="T568" s="2" t="str">
        <f t="shared" si="634"/>
        <v/>
      </c>
      <c r="U568" s="2" t="str">
        <f t="shared" si="634"/>
        <v/>
      </c>
      <c r="V568" s="2" t="str">
        <f t="shared" si="634"/>
        <v/>
      </c>
      <c r="W568" s="2" t="str">
        <f t="shared" si="634"/>
        <v/>
      </c>
      <c r="X568" s="2" t="str">
        <f t="shared" si="634"/>
        <v/>
      </c>
      <c r="Y568" s="2" t="str">
        <f t="shared" si="634"/>
        <v/>
      </c>
      <c r="Z568" s="2" t="str">
        <f t="shared" si="634"/>
        <v/>
      </c>
      <c r="AA568" s="2" t="str">
        <f t="shared" si="634"/>
        <v/>
      </c>
      <c r="AB568" s="2" t="str">
        <f t="shared" si="634"/>
        <v/>
      </c>
      <c r="AC568" s="2" t="str">
        <f t="shared" si="634"/>
        <v/>
      </c>
      <c r="AD568" s="2" t="str">
        <f t="shared" si="634"/>
        <v/>
      </c>
      <c r="AE568" s="2" t="str">
        <f t="shared" si="634"/>
        <v/>
      </c>
      <c r="AF568" s="2" t="str">
        <f t="shared" si="634"/>
        <v/>
      </c>
      <c r="AG568" s="2" t="str">
        <f t="shared" si="634"/>
        <v/>
      </c>
      <c r="AH568" s="2" t="str">
        <f t="shared" si="634"/>
        <v/>
      </c>
      <c r="AI568" s="2" t="str">
        <f t="shared" si="634"/>
        <v/>
      </c>
    </row>
    <row r="569" spans="2:35" ht="15" customHeight="1" x14ac:dyDescent="0.3">
      <c r="B569" t="s">
        <v>96</v>
      </c>
      <c r="C569" t="s">
        <v>261</v>
      </c>
      <c r="D569" t="s">
        <v>8</v>
      </c>
      <c r="E569" s="9" t="s">
        <v>503</v>
      </c>
      <c r="F569" t="s">
        <v>145</v>
      </c>
      <c r="G569" s="9"/>
      <c r="H569" s="3">
        <v>400</v>
      </c>
      <c r="I569" s="8">
        <f>IF(H569="","",INDEX(Systems!F$4:F$985,MATCH($F569,Systems!D$4:D$985,0),1))</f>
        <v>18</v>
      </c>
      <c r="J569" s="9">
        <f>IF(H569="","",INDEX(Systems!E$4:E$985,MATCH($F569,Systems!D$4:D$985,0),1))</f>
        <v>30</v>
      </c>
      <c r="K569" s="9" t="s">
        <v>108</v>
      </c>
      <c r="L569" s="9">
        <v>2000</v>
      </c>
      <c r="M569" s="9">
        <v>3</v>
      </c>
      <c r="N569" s="8">
        <f t="shared" si="571"/>
        <v>7200</v>
      </c>
      <c r="O569" s="9">
        <f t="shared" si="572"/>
        <v>2030</v>
      </c>
      <c r="P569" s="2" t="str">
        <f t="shared" ref="P569:AI569" si="635">IF($B569="","",IF($O569=P$3,$N569*(1+(O$2*0.03)),IF(P$3=$O569+$J569,$N569*(1+(O$2*0.03)),IF(P$3=$O569+2*$J569,$N569*(1+(O$2*0.03)),IF(P$3=$O569+3*$J569,$N569*(1+(O$2*0.03)),IF(P$3=$O569+4*$J569,$N569*(1+(O$2*0.03)),IF(P$3=$O569+5*$J569,$N569*(1+(O$2*0.03)),"")))))))</f>
        <v/>
      </c>
      <c r="Q569" s="2" t="str">
        <f t="shared" si="635"/>
        <v/>
      </c>
      <c r="R569" s="2" t="str">
        <f t="shared" si="635"/>
        <v/>
      </c>
      <c r="S569" s="2" t="str">
        <f t="shared" si="635"/>
        <v/>
      </c>
      <c r="T569" s="2" t="str">
        <f t="shared" si="635"/>
        <v/>
      </c>
      <c r="U569" s="2" t="str">
        <f t="shared" si="635"/>
        <v/>
      </c>
      <c r="V569" s="2" t="str">
        <f t="shared" si="635"/>
        <v/>
      </c>
      <c r="W569" s="2" t="str">
        <f t="shared" si="635"/>
        <v/>
      </c>
      <c r="X569" s="2" t="str">
        <f t="shared" si="635"/>
        <v/>
      </c>
      <c r="Y569" s="2" t="str">
        <f t="shared" si="635"/>
        <v/>
      </c>
      <c r="Z569" s="2" t="str">
        <f t="shared" si="635"/>
        <v/>
      </c>
      <c r="AA569" s="2">
        <f t="shared" si="635"/>
        <v>9576</v>
      </c>
      <c r="AB569" s="2" t="str">
        <f t="shared" si="635"/>
        <v/>
      </c>
      <c r="AC569" s="2" t="str">
        <f t="shared" si="635"/>
        <v/>
      </c>
      <c r="AD569" s="2" t="str">
        <f t="shared" si="635"/>
        <v/>
      </c>
      <c r="AE569" s="2" t="str">
        <f t="shared" si="635"/>
        <v/>
      </c>
      <c r="AF569" s="2" t="str">
        <f t="shared" si="635"/>
        <v/>
      </c>
      <c r="AG569" s="2" t="str">
        <f t="shared" si="635"/>
        <v/>
      </c>
      <c r="AH569" s="2" t="str">
        <f t="shared" si="635"/>
        <v/>
      </c>
      <c r="AI569" s="2" t="str">
        <f t="shared" si="635"/>
        <v/>
      </c>
    </row>
    <row r="570" spans="2:35" ht="15" customHeight="1" x14ac:dyDescent="0.3">
      <c r="B570" t="s">
        <v>96</v>
      </c>
      <c r="C570" t="s">
        <v>261</v>
      </c>
      <c r="D570" t="s">
        <v>8</v>
      </c>
      <c r="E570" s="9" t="s">
        <v>485</v>
      </c>
      <c r="F570" t="s">
        <v>145</v>
      </c>
      <c r="G570" s="9"/>
      <c r="H570" s="3">
        <v>960</v>
      </c>
      <c r="I570" s="8">
        <f>IF(H570="","",INDEX(Systems!F$4:F$985,MATCH($F570,Systems!D$4:D$985,0),1))</f>
        <v>18</v>
      </c>
      <c r="J570" s="9">
        <f>IF(H570="","",INDEX(Systems!E$4:E$985,MATCH($F570,Systems!D$4:D$985,0),1))</f>
        <v>30</v>
      </c>
      <c r="K570" s="9" t="s">
        <v>108</v>
      </c>
      <c r="L570" s="9">
        <v>2002</v>
      </c>
      <c r="M570" s="9">
        <v>3</v>
      </c>
      <c r="N570" s="8">
        <f t="shared" si="571"/>
        <v>17280</v>
      </c>
      <c r="O570" s="9">
        <f t="shared" si="572"/>
        <v>2032</v>
      </c>
      <c r="P570" s="2" t="str">
        <f t="shared" ref="P570:AI570" si="636">IF($B570="","",IF($O570=P$3,$N570*(1+(O$2*0.03)),IF(P$3=$O570+$J570,$N570*(1+(O$2*0.03)),IF(P$3=$O570+2*$J570,$N570*(1+(O$2*0.03)),IF(P$3=$O570+3*$J570,$N570*(1+(O$2*0.03)),IF(P$3=$O570+4*$J570,$N570*(1+(O$2*0.03)),IF(P$3=$O570+5*$J570,$N570*(1+(O$2*0.03)),"")))))))</f>
        <v/>
      </c>
      <c r="Q570" s="2" t="str">
        <f t="shared" si="636"/>
        <v/>
      </c>
      <c r="R570" s="2" t="str">
        <f t="shared" si="636"/>
        <v/>
      </c>
      <c r="S570" s="2" t="str">
        <f t="shared" si="636"/>
        <v/>
      </c>
      <c r="T570" s="2" t="str">
        <f t="shared" si="636"/>
        <v/>
      </c>
      <c r="U570" s="2" t="str">
        <f t="shared" si="636"/>
        <v/>
      </c>
      <c r="V570" s="2" t="str">
        <f t="shared" si="636"/>
        <v/>
      </c>
      <c r="W570" s="2" t="str">
        <f t="shared" si="636"/>
        <v/>
      </c>
      <c r="X570" s="2" t="str">
        <f t="shared" si="636"/>
        <v/>
      </c>
      <c r="Y570" s="2" t="str">
        <f t="shared" si="636"/>
        <v/>
      </c>
      <c r="Z570" s="2" t="str">
        <f t="shared" si="636"/>
        <v/>
      </c>
      <c r="AA570" s="2" t="str">
        <f t="shared" si="636"/>
        <v/>
      </c>
      <c r="AB570" s="2" t="str">
        <f t="shared" si="636"/>
        <v/>
      </c>
      <c r="AC570" s="2">
        <f t="shared" si="636"/>
        <v>24019.200000000001</v>
      </c>
      <c r="AD570" s="2" t="str">
        <f t="shared" si="636"/>
        <v/>
      </c>
      <c r="AE570" s="2" t="str">
        <f t="shared" si="636"/>
        <v/>
      </c>
      <c r="AF570" s="2" t="str">
        <f t="shared" si="636"/>
        <v/>
      </c>
      <c r="AG570" s="2" t="str">
        <f t="shared" si="636"/>
        <v/>
      </c>
      <c r="AH570" s="2" t="str">
        <f t="shared" si="636"/>
        <v/>
      </c>
      <c r="AI570" s="2" t="str">
        <f t="shared" si="636"/>
        <v/>
      </c>
    </row>
    <row r="571" spans="2:35" ht="15" customHeight="1" x14ac:dyDescent="0.3">
      <c r="B571" t="s">
        <v>96</v>
      </c>
      <c r="C571" t="s">
        <v>261</v>
      </c>
      <c r="D571" t="s">
        <v>8</v>
      </c>
      <c r="E571" s="9" t="s">
        <v>506</v>
      </c>
      <c r="F571" t="s">
        <v>145</v>
      </c>
      <c r="G571" s="9"/>
      <c r="H571" s="3">
        <v>1440</v>
      </c>
      <c r="I571" s="8">
        <f>IF(H571="","",INDEX(Systems!F$4:F$985,MATCH($F571,Systems!D$4:D$985,0),1))</f>
        <v>18</v>
      </c>
      <c r="J571" s="9">
        <f>IF(H571="","",INDEX(Systems!E$4:E$985,MATCH($F571,Systems!D$4:D$985,0),1))</f>
        <v>30</v>
      </c>
      <c r="K571" s="9" t="s">
        <v>108</v>
      </c>
      <c r="L571" s="9">
        <v>2002</v>
      </c>
      <c r="M571" s="9">
        <v>3</v>
      </c>
      <c r="N571" s="8">
        <f t="shared" ref="N571:N634" si="637">IF(H571="","",H571*I571)</f>
        <v>25920</v>
      </c>
      <c r="O571" s="9">
        <f t="shared" ref="O571:O634" si="638">IF(M571="","",IF(IF(M571=1,$C$1,IF(M571=2,L571+(0.8*J571),IF(M571=3,L571+J571)))&lt;$C$1,$C$1,(IF(M571=1,$C$1,IF(M571=2,L571+(0.8*J571),IF(M571=3,L571+J571))))))</f>
        <v>2032</v>
      </c>
      <c r="P571" s="2" t="str">
        <f t="shared" ref="P571:AI571" si="639">IF($B571="","",IF($O571=P$3,$N571*(1+(O$2*0.03)),IF(P$3=$O571+$J571,$N571*(1+(O$2*0.03)),IF(P$3=$O571+2*$J571,$N571*(1+(O$2*0.03)),IF(P$3=$O571+3*$J571,$N571*(1+(O$2*0.03)),IF(P$3=$O571+4*$J571,$N571*(1+(O$2*0.03)),IF(P$3=$O571+5*$J571,$N571*(1+(O$2*0.03)),"")))))))</f>
        <v/>
      </c>
      <c r="Q571" s="2" t="str">
        <f t="shared" si="639"/>
        <v/>
      </c>
      <c r="R571" s="2" t="str">
        <f t="shared" si="639"/>
        <v/>
      </c>
      <c r="S571" s="2" t="str">
        <f t="shared" si="639"/>
        <v/>
      </c>
      <c r="T571" s="2" t="str">
        <f t="shared" si="639"/>
        <v/>
      </c>
      <c r="U571" s="2" t="str">
        <f t="shared" si="639"/>
        <v/>
      </c>
      <c r="V571" s="2" t="str">
        <f t="shared" si="639"/>
        <v/>
      </c>
      <c r="W571" s="2" t="str">
        <f t="shared" si="639"/>
        <v/>
      </c>
      <c r="X571" s="2" t="str">
        <f t="shared" si="639"/>
        <v/>
      </c>
      <c r="Y571" s="2" t="str">
        <f t="shared" si="639"/>
        <v/>
      </c>
      <c r="Z571" s="2" t="str">
        <f t="shared" si="639"/>
        <v/>
      </c>
      <c r="AA571" s="2" t="str">
        <f t="shared" si="639"/>
        <v/>
      </c>
      <c r="AB571" s="2" t="str">
        <f t="shared" si="639"/>
        <v/>
      </c>
      <c r="AC571" s="2">
        <f t="shared" si="639"/>
        <v>36028.800000000003</v>
      </c>
      <c r="AD571" s="2" t="str">
        <f t="shared" si="639"/>
        <v/>
      </c>
      <c r="AE571" s="2" t="str">
        <f t="shared" si="639"/>
        <v/>
      </c>
      <c r="AF571" s="2" t="str">
        <f t="shared" si="639"/>
        <v/>
      </c>
      <c r="AG571" s="2" t="str">
        <f t="shared" si="639"/>
        <v/>
      </c>
      <c r="AH571" s="2" t="str">
        <f t="shared" si="639"/>
        <v/>
      </c>
      <c r="AI571" s="2" t="str">
        <f t="shared" si="639"/>
        <v/>
      </c>
    </row>
    <row r="572" spans="2:35" ht="15" customHeight="1" x14ac:dyDescent="0.3">
      <c r="B572" t="s">
        <v>96</v>
      </c>
      <c r="C572" t="s">
        <v>261</v>
      </c>
      <c r="D572" t="s">
        <v>9</v>
      </c>
      <c r="E572" s="9" t="s">
        <v>493</v>
      </c>
      <c r="F572" t="s">
        <v>150</v>
      </c>
      <c r="G572" s="9"/>
      <c r="H572" s="3">
        <v>960</v>
      </c>
      <c r="I572" s="8">
        <f>IF(H572="","",INDEX(Systems!F$4:F$985,MATCH($F572,Systems!D$4:D$985,0),1))</f>
        <v>4</v>
      </c>
      <c r="J572" s="9">
        <f>IF(H572="","",INDEX(Systems!E$4:E$985,MATCH($F572,Systems!D$4:D$985,0),1))</f>
        <v>20</v>
      </c>
      <c r="K572" s="9" t="s">
        <v>108</v>
      </c>
      <c r="L572" s="9">
        <v>2009</v>
      </c>
      <c r="M572" s="9">
        <v>3</v>
      </c>
      <c r="N572" s="8">
        <f t="shared" si="637"/>
        <v>3840</v>
      </c>
      <c r="O572" s="9">
        <f t="shared" si="638"/>
        <v>2029</v>
      </c>
      <c r="P572" s="2" t="str">
        <f t="shared" ref="P572:AI572" si="640">IF($B572="","",IF($O572=P$3,$N572*(1+(O$2*0.03)),IF(P$3=$O572+$J572,$N572*(1+(O$2*0.03)),IF(P$3=$O572+2*$J572,$N572*(1+(O$2*0.03)),IF(P$3=$O572+3*$J572,$N572*(1+(O$2*0.03)),IF(P$3=$O572+4*$J572,$N572*(1+(O$2*0.03)),IF(P$3=$O572+5*$J572,$N572*(1+(O$2*0.03)),"")))))))</f>
        <v/>
      </c>
      <c r="Q572" s="2" t="str">
        <f t="shared" si="640"/>
        <v/>
      </c>
      <c r="R572" s="2" t="str">
        <f t="shared" si="640"/>
        <v/>
      </c>
      <c r="S572" s="2" t="str">
        <f t="shared" si="640"/>
        <v/>
      </c>
      <c r="T572" s="2" t="str">
        <f t="shared" si="640"/>
        <v/>
      </c>
      <c r="U572" s="2" t="str">
        <f t="shared" si="640"/>
        <v/>
      </c>
      <c r="V572" s="2" t="str">
        <f t="shared" si="640"/>
        <v/>
      </c>
      <c r="W572" s="2" t="str">
        <f t="shared" si="640"/>
        <v/>
      </c>
      <c r="X572" s="2" t="str">
        <f t="shared" si="640"/>
        <v/>
      </c>
      <c r="Y572" s="2" t="str">
        <f t="shared" si="640"/>
        <v/>
      </c>
      <c r="Z572" s="2">
        <f t="shared" si="640"/>
        <v>4992</v>
      </c>
      <c r="AA572" s="2" t="str">
        <f t="shared" si="640"/>
        <v/>
      </c>
      <c r="AB572" s="2" t="str">
        <f t="shared" si="640"/>
        <v/>
      </c>
      <c r="AC572" s="2" t="str">
        <f t="shared" si="640"/>
        <v/>
      </c>
      <c r="AD572" s="2" t="str">
        <f t="shared" si="640"/>
        <v/>
      </c>
      <c r="AE572" s="2" t="str">
        <f t="shared" si="640"/>
        <v/>
      </c>
      <c r="AF572" s="2" t="str">
        <f t="shared" si="640"/>
        <v/>
      </c>
      <c r="AG572" s="2" t="str">
        <f t="shared" si="640"/>
        <v/>
      </c>
      <c r="AH572" s="2" t="str">
        <f t="shared" si="640"/>
        <v/>
      </c>
      <c r="AI572" s="2" t="str">
        <f t="shared" si="640"/>
        <v/>
      </c>
    </row>
    <row r="573" spans="2:35" ht="15" customHeight="1" x14ac:dyDescent="0.3">
      <c r="B573" t="s">
        <v>96</v>
      </c>
      <c r="C573" t="s">
        <v>261</v>
      </c>
      <c r="D573" t="s">
        <v>9</v>
      </c>
      <c r="E573" s="9" t="s">
        <v>494</v>
      </c>
      <c r="F573" t="s">
        <v>150</v>
      </c>
      <c r="G573" s="9"/>
      <c r="H573" s="3">
        <v>960</v>
      </c>
      <c r="I573" s="8">
        <f>IF(H573="","",INDEX(Systems!F$4:F$985,MATCH($F573,Systems!D$4:D$985,0),1))</f>
        <v>4</v>
      </c>
      <c r="J573" s="9">
        <f>IF(H573="","",INDEX(Systems!E$4:E$985,MATCH($F573,Systems!D$4:D$985,0),1))</f>
        <v>20</v>
      </c>
      <c r="K573" s="9" t="s">
        <v>108</v>
      </c>
      <c r="L573" s="9">
        <v>2009</v>
      </c>
      <c r="M573" s="9">
        <v>3</v>
      </c>
      <c r="N573" s="8">
        <f t="shared" si="637"/>
        <v>3840</v>
      </c>
      <c r="O573" s="9">
        <f t="shared" si="638"/>
        <v>2029</v>
      </c>
      <c r="P573" s="2" t="str">
        <f t="shared" ref="P573:AI573" si="641">IF($B573="","",IF($O573=P$3,$N573*(1+(O$2*0.03)),IF(P$3=$O573+$J573,$N573*(1+(O$2*0.03)),IF(P$3=$O573+2*$J573,$N573*(1+(O$2*0.03)),IF(P$3=$O573+3*$J573,$N573*(1+(O$2*0.03)),IF(P$3=$O573+4*$J573,$N573*(1+(O$2*0.03)),IF(P$3=$O573+5*$J573,$N573*(1+(O$2*0.03)),"")))))))</f>
        <v/>
      </c>
      <c r="Q573" s="2" t="str">
        <f t="shared" si="641"/>
        <v/>
      </c>
      <c r="R573" s="2" t="str">
        <f t="shared" si="641"/>
        <v/>
      </c>
      <c r="S573" s="2" t="str">
        <f t="shared" si="641"/>
        <v/>
      </c>
      <c r="T573" s="2" t="str">
        <f t="shared" si="641"/>
        <v/>
      </c>
      <c r="U573" s="2" t="str">
        <f t="shared" si="641"/>
        <v/>
      </c>
      <c r="V573" s="2" t="str">
        <f t="shared" si="641"/>
        <v/>
      </c>
      <c r="W573" s="2" t="str">
        <f t="shared" si="641"/>
        <v/>
      </c>
      <c r="X573" s="2" t="str">
        <f t="shared" si="641"/>
        <v/>
      </c>
      <c r="Y573" s="2" t="str">
        <f t="shared" si="641"/>
        <v/>
      </c>
      <c r="Z573" s="2">
        <f t="shared" si="641"/>
        <v>4992</v>
      </c>
      <c r="AA573" s="2" t="str">
        <f t="shared" si="641"/>
        <v/>
      </c>
      <c r="AB573" s="2" t="str">
        <f t="shared" si="641"/>
        <v/>
      </c>
      <c r="AC573" s="2" t="str">
        <f t="shared" si="641"/>
        <v/>
      </c>
      <c r="AD573" s="2" t="str">
        <f t="shared" si="641"/>
        <v/>
      </c>
      <c r="AE573" s="2" t="str">
        <f t="shared" si="641"/>
        <v/>
      </c>
      <c r="AF573" s="2" t="str">
        <f t="shared" si="641"/>
        <v/>
      </c>
      <c r="AG573" s="2" t="str">
        <f t="shared" si="641"/>
        <v/>
      </c>
      <c r="AH573" s="2" t="str">
        <f t="shared" si="641"/>
        <v/>
      </c>
      <c r="AI573" s="2" t="str">
        <f t="shared" si="641"/>
        <v/>
      </c>
    </row>
    <row r="574" spans="2:35" ht="15" customHeight="1" x14ac:dyDescent="0.3">
      <c r="B574" t="s">
        <v>96</v>
      </c>
      <c r="C574" t="s">
        <v>261</v>
      </c>
      <c r="D574" t="s">
        <v>9</v>
      </c>
      <c r="E574" s="9" t="s">
        <v>495</v>
      </c>
      <c r="F574" t="s">
        <v>150</v>
      </c>
      <c r="G574" s="9"/>
      <c r="H574" s="3">
        <v>960</v>
      </c>
      <c r="I574" s="8">
        <f>IF(H574="","",INDEX(Systems!F$4:F$985,MATCH($F574,Systems!D$4:D$985,0),1))</f>
        <v>4</v>
      </c>
      <c r="J574" s="9">
        <f>IF(H574="","",INDEX(Systems!E$4:E$985,MATCH($F574,Systems!D$4:D$985,0),1))</f>
        <v>20</v>
      </c>
      <c r="K574" s="9" t="s">
        <v>108</v>
      </c>
      <c r="L574" s="9">
        <v>2009</v>
      </c>
      <c r="M574" s="9">
        <v>3</v>
      </c>
      <c r="N574" s="8">
        <f t="shared" si="637"/>
        <v>3840</v>
      </c>
      <c r="O574" s="9">
        <f t="shared" si="638"/>
        <v>2029</v>
      </c>
      <c r="P574" s="2" t="str">
        <f t="shared" ref="P574:AI574" si="642">IF($B574="","",IF($O574=P$3,$N574*(1+(O$2*0.03)),IF(P$3=$O574+$J574,$N574*(1+(O$2*0.03)),IF(P$3=$O574+2*$J574,$N574*(1+(O$2*0.03)),IF(P$3=$O574+3*$J574,$N574*(1+(O$2*0.03)),IF(P$3=$O574+4*$J574,$N574*(1+(O$2*0.03)),IF(P$3=$O574+5*$J574,$N574*(1+(O$2*0.03)),"")))))))</f>
        <v/>
      </c>
      <c r="Q574" s="2" t="str">
        <f t="shared" si="642"/>
        <v/>
      </c>
      <c r="R574" s="2" t="str">
        <f t="shared" si="642"/>
        <v/>
      </c>
      <c r="S574" s="2" t="str">
        <f t="shared" si="642"/>
        <v/>
      </c>
      <c r="T574" s="2" t="str">
        <f t="shared" si="642"/>
        <v/>
      </c>
      <c r="U574" s="2" t="str">
        <f t="shared" si="642"/>
        <v/>
      </c>
      <c r="V574" s="2" t="str">
        <f t="shared" si="642"/>
        <v/>
      </c>
      <c r="W574" s="2" t="str">
        <f t="shared" si="642"/>
        <v/>
      </c>
      <c r="X574" s="2" t="str">
        <f t="shared" si="642"/>
        <v/>
      </c>
      <c r="Y574" s="2" t="str">
        <f t="shared" si="642"/>
        <v/>
      </c>
      <c r="Z574" s="2">
        <f t="shared" si="642"/>
        <v>4992</v>
      </c>
      <c r="AA574" s="2" t="str">
        <f t="shared" si="642"/>
        <v/>
      </c>
      <c r="AB574" s="2" t="str">
        <f t="shared" si="642"/>
        <v/>
      </c>
      <c r="AC574" s="2" t="str">
        <f t="shared" si="642"/>
        <v/>
      </c>
      <c r="AD574" s="2" t="str">
        <f t="shared" si="642"/>
        <v/>
      </c>
      <c r="AE574" s="2" t="str">
        <f t="shared" si="642"/>
        <v/>
      </c>
      <c r="AF574" s="2" t="str">
        <f t="shared" si="642"/>
        <v/>
      </c>
      <c r="AG574" s="2" t="str">
        <f t="shared" si="642"/>
        <v/>
      </c>
      <c r="AH574" s="2" t="str">
        <f t="shared" si="642"/>
        <v/>
      </c>
      <c r="AI574" s="2" t="str">
        <f t="shared" si="642"/>
        <v/>
      </c>
    </row>
    <row r="575" spans="2:35" ht="15" customHeight="1" x14ac:dyDescent="0.3">
      <c r="B575" t="s">
        <v>96</v>
      </c>
      <c r="C575" t="s">
        <v>261</v>
      </c>
      <c r="D575" t="s">
        <v>9</v>
      </c>
      <c r="E575" s="9" t="s">
        <v>496</v>
      </c>
      <c r="F575" t="s">
        <v>150</v>
      </c>
      <c r="G575" s="9"/>
      <c r="H575" s="3">
        <v>400</v>
      </c>
      <c r="I575" s="8">
        <f>IF(H575="","",INDEX(Systems!F$4:F$985,MATCH($F575,Systems!D$4:D$985,0),1))</f>
        <v>4</v>
      </c>
      <c r="J575" s="9">
        <f>IF(H575="","",INDEX(Systems!E$4:E$985,MATCH($F575,Systems!D$4:D$985,0),1))</f>
        <v>20</v>
      </c>
      <c r="K575" s="9" t="s">
        <v>108</v>
      </c>
      <c r="L575" s="9">
        <v>2009</v>
      </c>
      <c r="M575" s="9">
        <v>3</v>
      </c>
      <c r="N575" s="8">
        <f t="shared" si="637"/>
        <v>1600</v>
      </c>
      <c r="O575" s="9">
        <f t="shared" si="638"/>
        <v>2029</v>
      </c>
      <c r="P575" s="2" t="str">
        <f t="shared" ref="P575:AI575" si="643">IF($B575="","",IF($O575=P$3,$N575*(1+(O$2*0.03)),IF(P$3=$O575+$J575,$N575*(1+(O$2*0.03)),IF(P$3=$O575+2*$J575,$N575*(1+(O$2*0.03)),IF(P$3=$O575+3*$J575,$N575*(1+(O$2*0.03)),IF(P$3=$O575+4*$J575,$N575*(1+(O$2*0.03)),IF(P$3=$O575+5*$J575,$N575*(1+(O$2*0.03)),"")))))))</f>
        <v/>
      </c>
      <c r="Q575" s="2" t="str">
        <f t="shared" si="643"/>
        <v/>
      </c>
      <c r="R575" s="2" t="str">
        <f t="shared" si="643"/>
        <v/>
      </c>
      <c r="S575" s="2" t="str">
        <f t="shared" si="643"/>
        <v/>
      </c>
      <c r="T575" s="2" t="str">
        <f t="shared" si="643"/>
        <v/>
      </c>
      <c r="U575" s="2" t="str">
        <f t="shared" si="643"/>
        <v/>
      </c>
      <c r="V575" s="2" t="str">
        <f t="shared" si="643"/>
        <v/>
      </c>
      <c r="W575" s="2" t="str">
        <f t="shared" si="643"/>
        <v/>
      </c>
      <c r="X575" s="2" t="str">
        <f t="shared" si="643"/>
        <v/>
      </c>
      <c r="Y575" s="2" t="str">
        <f t="shared" si="643"/>
        <v/>
      </c>
      <c r="Z575" s="2">
        <f t="shared" si="643"/>
        <v>2080</v>
      </c>
      <c r="AA575" s="2" t="str">
        <f t="shared" si="643"/>
        <v/>
      </c>
      <c r="AB575" s="2" t="str">
        <f t="shared" si="643"/>
        <v/>
      </c>
      <c r="AC575" s="2" t="str">
        <f t="shared" si="643"/>
        <v/>
      </c>
      <c r="AD575" s="2" t="str">
        <f t="shared" si="643"/>
        <v/>
      </c>
      <c r="AE575" s="2" t="str">
        <f t="shared" si="643"/>
        <v/>
      </c>
      <c r="AF575" s="2" t="str">
        <f t="shared" si="643"/>
        <v/>
      </c>
      <c r="AG575" s="2" t="str">
        <f t="shared" si="643"/>
        <v/>
      </c>
      <c r="AH575" s="2" t="str">
        <f t="shared" si="643"/>
        <v/>
      </c>
      <c r="AI575" s="2" t="str">
        <f t="shared" si="643"/>
        <v/>
      </c>
    </row>
    <row r="576" spans="2:35" ht="15" customHeight="1" x14ac:dyDescent="0.3">
      <c r="B576" t="s">
        <v>96</v>
      </c>
      <c r="C576" t="s">
        <v>261</v>
      </c>
      <c r="D576" t="s">
        <v>9</v>
      </c>
      <c r="E576" s="9" t="s">
        <v>497</v>
      </c>
      <c r="F576" t="s">
        <v>150</v>
      </c>
      <c r="G576" s="9"/>
      <c r="H576" s="3">
        <v>4200</v>
      </c>
      <c r="I576" s="8">
        <f>IF(H576="","",INDEX(Systems!F$4:F$985,MATCH($F576,Systems!D$4:D$985,0),1))</f>
        <v>4</v>
      </c>
      <c r="J576" s="9">
        <f>IF(H576="","",INDEX(Systems!E$4:E$985,MATCH($F576,Systems!D$4:D$985,0),1))</f>
        <v>20</v>
      </c>
      <c r="K576" s="9" t="s">
        <v>108</v>
      </c>
      <c r="L576" s="9">
        <v>1991</v>
      </c>
      <c r="M576" s="9">
        <v>3</v>
      </c>
      <c r="N576" s="8">
        <f t="shared" si="637"/>
        <v>16800</v>
      </c>
      <c r="O576" s="9">
        <f t="shared" si="638"/>
        <v>2019</v>
      </c>
      <c r="P576" s="2">
        <f t="shared" ref="P576:AI576" si="644">IF($B576="","",IF($O576=P$3,$N576*(1+(O$2*0.03)),IF(P$3=$O576+$J576,$N576*(1+(O$2*0.03)),IF(P$3=$O576+2*$J576,$N576*(1+(O$2*0.03)),IF(P$3=$O576+3*$J576,$N576*(1+(O$2*0.03)),IF(P$3=$O576+4*$J576,$N576*(1+(O$2*0.03)),IF(P$3=$O576+5*$J576,$N576*(1+(O$2*0.03)),"")))))))</f>
        <v>16800</v>
      </c>
      <c r="Q576" s="2" t="str">
        <f t="shared" si="644"/>
        <v/>
      </c>
      <c r="R576" s="2" t="str">
        <f t="shared" si="644"/>
        <v/>
      </c>
      <c r="S576" s="2" t="str">
        <f t="shared" si="644"/>
        <v/>
      </c>
      <c r="T576" s="2" t="str">
        <f t="shared" si="644"/>
        <v/>
      </c>
      <c r="U576" s="2" t="str">
        <f t="shared" si="644"/>
        <v/>
      </c>
      <c r="V576" s="2" t="str">
        <f t="shared" si="644"/>
        <v/>
      </c>
      <c r="W576" s="2" t="str">
        <f t="shared" si="644"/>
        <v/>
      </c>
      <c r="X576" s="2" t="str">
        <f t="shared" si="644"/>
        <v/>
      </c>
      <c r="Y576" s="2" t="str">
        <f t="shared" si="644"/>
        <v/>
      </c>
      <c r="Z576" s="2" t="str">
        <f t="shared" si="644"/>
        <v/>
      </c>
      <c r="AA576" s="2" t="str">
        <f t="shared" si="644"/>
        <v/>
      </c>
      <c r="AB576" s="2" t="str">
        <f t="shared" si="644"/>
        <v/>
      </c>
      <c r="AC576" s="2" t="str">
        <f t="shared" si="644"/>
        <v/>
      </c>
      <c r="AD576" s="2" t="str">
        <f t="shared" si="644"/>
        <v/>
      </c>
      <c r="AE576" s="2" t="str">
        <f t="shared" si="644"/>
        <v/>
      </c>
      <c r="AF576" s="2" t="str">
        <f t="shared" si="644"/>
        <v/>
      </c>
      <c r="AG576" s="2" t="str">
        <f t="shared" si="644"/>
        <v/>
      </c>
      <c r="AH576" s="2" t="str">
        <f t="shared" si="644"/>
        <v/>
      </c>
      <c r="AI576" s="2" t="str">
        <f t="shared" si="644"/>
        <v/>
      </c>
    </row>
    <row r="577" spans="2:35" ht="15" customHeight="1" x14ac:dyDescent="0.3">
      <c r="B577" t="s">
        <v>96</v>
      </c>
      <c r="C577" t="s">
        <v>261</v>
      </c>
      <c r="D577" t="s">
        <v>9</v>
      </c>
      <c r="E577" s="9" t="s">
        <v>476</v>
      </c>
      <c r="F577" t="s">
        <v>150</v>
      </c>
      <c r="G577" s="9"/>
      <c r="H577" s="3">
        <v>960</v>
      </c>
      <c r="I577" s="8">
        <f>IF(H577="","",INDEX(Systems!F$4:F$985,MATCH($F577,Systems!D$4:D$985,0),1))</f>
        <v>4</v>
      </c>
      <c r="J577" s="9">
        <f>IF(H577="","",INDEX(Systems!E$4:E$985,MATCH($F577,Systems!D$4:D$985,0),1))</f>
        <v>20</v>
      </c>
      <c r="K577" s="9" t="s">
        <v>108</v>
      </c>
      <c r="L577" s="9">
        <v>1986</v>
      </c>
      <c r="M577" s="9">
        <v>3</v>
      </c>
      <c r="N577" s="8">
        <f t="shared" si="637"/>
        <v>3840</v>
      </c>
      <c r="O577" s="9">
        <f t="shared" si="638"/>
        <v>2019</v>
      </c>
      <c r="P577" s="2">
        <f t="shared" ref="P577:AI577" si="645">IF($B577="","",IF($O577=P$3,$N577*(1+(O$2*0.03)),IF(P$3=$O577+$J577,$N577*(1+(O$2*0.03)),IF(P$3=$O577+2*$J577,$N577*(1+(O$2*0.03)),IF(P$3=$O577+3*$J577,$N577*(1+(O$2*0.03)),IF(P$3=$O577+4*$J577,$N577*(1+(O$2*0.03)),IF(P$3=$O577+5*$J577,$N577*(1+(O$2*0.03)),"")))))))</f>
        <v>3840</v>
      </c>
      <c r="Q577" s="2" t="str">
        <f t="shared" si="645"/>
        <v/>
      </c>
      <c r="R577" s="2" t="str">
        <f t="shared" si="645"/>
        <v/>
      </c>
      <c r="S577" s="2" t="str">
        <f t="shared" si="645"/>
        <v/>
      </c>
      <c r="T577" s="2" t="str">
        <f t="shared" si="645"/>
        <v/>
      </c>
      <c r="U577" s="2" t="str">
        <f t="shared" si="645"/>
        <v/>
      </c>
      <c r="V577" s="2" t="str">
        <f t="shared" si="645"/>
        <v/>
      </c>
      <c r="W577" s="2" t="str">
        <f t="shared" si="645"/>
        <v/>
      </c>
      <c r="X577" s="2" t="str">
        <f t="shared" si="645"/>
        <v/>
      </c>
      <c r="Y577" s="2" t="str">
        <f t="shared" si="645"/>
        <v/>
      </c>
      <c r="Z577" s="2" t="str">
        <f t="shared" si="645"/>
        <v/>
      </c>
      <c r="AA577" s="2" t="str">
        <f t="shared" si="645"/>
        <v/>
      </c>
      <c r="AB577" s="2" t="str">
        <f t="shared" si="645"/>
        <v/>
      </c>
      <c r="AC577" s="2" t="str">
        <f t="shared" si="645"/>
        <v/>
      </c>
      <c r="AD577" s="2" t="str">
        <f t="shared" si="645"/>
        <v/>
      </c>
      <c r="AE577" s="2" t="str">
        <f t="shared" si="645"/>
        <v/>
      </c>
      <c r="AF577" s="2" t="str">
        <f t="shared" si="645"/>
        <v/>
      </c>
      <c r="AG577" s="2" t="str">
        <f t="shared" si="645"/>
        <v/>
      </c>
      <c r="AH577" s="2" t="str">
        <f t="shared" si="645"/>
        <v/>
      </c>
      <c r="AI577" s="2" t="str">
        <f t="shared" si="645"/>
        <v/>
      </c>
    </row>
    <row r="578" spans="2:35" ht="15" customHeight="1" x14ac:dyDescent="0.3">
      <c r="B578" t="s">
        <v>96</v>
      </c>
      <c r="C578" t="s">
        <v>261</v>
      </c>
      <c r="D578" t="s">
        <v>9</v>
      </c>
      <c r="E578" s="9" t="s">
        <v>477</v>
      </c>
      <c r="F578" t="s">
        <v>150</v>
      </c>
      <c r="G578" s="9"/>
      <c r="H578" s="3">
        <v>960</v>
      </c>
      <c r="I578" s="8">
        <f>IF(H578="","",INDEX(Systems!F$4:F$985,MATCH($F578,Systems!D$4:D$985,0),1))</f>
        <v>4</v>
      </c>
      <c r="J578" s="9">
        <f>IF(H578="","",INDEX(Systems!E$4:E$985,MATCH($F578,Systems!D$4:D$985,0),1))</f>
        <v>20</v>
      </c>
      <c r="K578" s="9" t="s">
        <v>108</v>
      </c>
      <c r="L578" s="9">
        <v>2001</v>
      </c>
      <c r="M578" s="9">
        <v>3</v>
      </c>
      <c r="N578" s="8">
        <f t="shared" si="637"/>
        <v>3840</v>
      </c>
      <c r="O578" s="9">
        <f t="shared" si="638"/>
        <v>2021</v>
      </c>
      <c r="P578" s="2" t="str">
        <f t="shared" ref="P578:AI578" si="646">IF($B578="","",IF($O578=P$3,$N578*(1+(O$2*0.03)),IF(P$3=$O578+$J578,$N578*(1+(O$2*0.03)),IF(P$3=$O578+2*$J578,$N578*(1+(O$2*0.03)),IF(P$3=$O578+3*$J578,$N578*(1+(O$2*0.03)),IF(P$3=$O578+4*$J578,$N578*(1+(O$2*0.03)),IF(P$3=$O578+5*$J578,$N578*(1+(O$2*0.03)),"")))))))</f>
        <v/>
      </c>
      <c r="Q578" s="2" t="str">
        <f t="shared" si="646"/>
        <v/>
      </c>
      <c r="R578" s="2">
        <f t="shared" si="646"/>
        <v>4070.4</v>
      </c>
      <c r="S578" s="2" t="str">
        <f t="shared" si="646"/>
        <v/>
      </c>
      <c r="T578" s="2" t="str">
        <f t="shared" si="646"/>
        <v/>
      </c>
      <c r="U578" s="2" t="str">
        <f t="shared" si="646"/>
        <v/>
      </c>
      <c r="V578" s="2" t="str">
        <f t="shared" si="646"/>
        <v/>
      </c>
      <c r="W578" s="2" t="str">
        <f t="shared" si="646"/>
        <v/>
      </c>
      <c r="X578" s="2" t="str">
        <f t="shared" si="646"/>
        <v/>
      </c>
      <c r="Y578" s="2" t="str">
        <f t="shared" si="646"/>
        <v/>
      </c>
      <c r="Z578" s="2" t="str">
        <f t="shared" si="646"/>
        <v/>
      </c>
      <c r="AA578" s="2" t="str">
        <f t="shared" si="646"/>
        <v/>
      </c>
      <c r="AB578" s="2" t="str">
        <f t="shared" si="646"/>
        <v/>
      </c>
      <c r="AC578" s="2" t="str">
        <f t="shared" si="646"/>
        <v/>
      </c>
      <c r="AD578" s="2" t="str">
        <f t="shared" si="646"/>
        <v/>
      </c>
      <c r="AE578" s="2" t="str">
        <f t="shared" si="646"/>
        <v/>
      </c>
      <c r="AF578" s="2" t="str">
        <f t="shared" si="646"/>
        <v/>
      </c>
      <c r="AG578" s="2" t="str">
        <f t="shared" si="646"/>
        <v/>
      </c>
      <c r="AH578" s="2" t="str">
        <f t="shared" si="646"/>
        <v/>
      </c>
      <c r="AI578" s="2" t="str">
        <f t="shared" si="646"/>
        <v/>
      </c>
    </row>
    <row r="579" spans="2:35" ht="15" customHeight="1" x14ac:dyDescent="0.3">
      <c r="B579" t="s">
        <v>96</v>
      </c>
      <c r="C579" t="s">
        <v>261</v>
      </c>
      <c r="D579" t="s">
        <v>9</v>
      </c>
      <c r="E579" s="9" t="s">
        <v>478</v>
      </c>
      <c r="F579" t="s">
        <v>150</v>
      </c>
      <c r="G579" s="9"/>
      <c r="H579" s="3">
        <v>960</v>
      </c>
      <c r="I579" s="8">
        <f>IF(H579="","",INDEX(Systems!F$4:F$985,MATCH($F579,Systems!D$4:D$985,0),1))</f>
        <v>4</v>
      </c>
      <c r="J579" s="9">
        <f>IF(H579="","",INDEX(Systems!E$4:E$985,MATCH($F579,Systems!D$4:D$985,0),1))</f>
        <v>20</v>
      </c>
      <c r="K579" s="9" t="s">
        <v>108</v>
      </c>
      <c r="L579" s="9">
        <v>2001</v>
      </c>
      <c r="M579" s="9">
        <v>3</v>
      </c>
      <c r="N579" s="8">
        <f t="shared" si="637"/>
        <v>3840</v>
      </c>
      <c r="O579" s="9">
        <f t="shared" si="638"/>
        <v>2021</v>
      </c>
      <c r="P579" s="2" t="str">
        <f t="shared" ref="P579:AI579" si="647">IF($B579="","",IF($O579=P$3,$N579*(1+(O$2*0.03)),IF(P$3=$O579+$J579,$N579*(1+(O$2*0.03)),IF(P$3=$O579+2*$J579,$N579*(1+(O$2*0.03)),IF(P$3=$O579+3*$J579,$N579*(1+(O$2*0.03)),IF(P$3=$O579+4*$J579,$N579*(1+(O$2*0.03)),IF(P$3=$O579+5*$J579,$N579*(1+(O$2*0.03)),"")))))))</f>
        <v/>
      </c>
      <c r="Q579" s="2" t="str">
        <f t="shared" si="647"/>
        <v/>
      </c>
      <c r="R579" s="2">
        <f t="shared" si="647"/>
        <v>4070.4</v>
      </c>
      <c r="S579" s="2" t="str">
        <f t="shared" si="647"/>
        <v/>
      </c>
      <c r="T579" s="2" t="str">
        <f t="shared" si="647"/>
        <v/>
      </c>
      <c r="U579" s="2" t="str">
        <f t="shared" si="647"/>
        <v/>
      </c>
      <c r="V579" s="2" t="str">
        <f t="shared" si="647"/>
        <v/>
      </c>
      <c r="W579" s="2" t="str">
        <f t="shared" si="647"/>
        <v/>
      </c>
      <c r="X579" s="2" t="str">
        <f t="shared" si="647"/>
        <v/>
      </c>
      <c r="Y579" s="2" t="str">
        <f t="shared" si="647"/>
        <v/>
      </c>
      <c r="Z579" s="2" t="str">
        <f t="shared" si="647"/>
        <v/>
      </c>
      <c r="AA579" s="2" t="str">
        <f t="shared" si="647"/>
        <v/>
      </c>
      <c r="AB579" s="2" t="str">
        <f t="shared" si="647"/>
        <v/>
      </c>
      <c r="AC579" s="2" t="str">
        <f t="shared" si="647"/>
        <v/>
      </c>
      <c r="AD579" s="2" t="str">
        <f t="shared" si="647"/>
        <v/>
      </c>
      <c r="AE579" s="2" t="str">
        <f t="shared" si="647"/>
        <v/>
      </c>
      <c r="AF579" s="2" t="str">
        <f t="shared" si="647"/>
        <v/>
      </c>
      <c r="AG579" s="2" t="str">
        <f t="shared" si="647"/>
        <v/>
      </c>
      <c r="AH579" s="2" t="str">
        <f t="shared" si="647"/>
        <v/>
      </c>
      <c r="AI579" s="2" t="str">
        <f t="shared" si="647"/>
        <v/>
      </c>
    </row>
    <row r="580" spans="2:35" ht="15" customHeight="1" x14ac:dyDescent="0.3">
      <c r="B580" t="s">
        <v>96</v>
      </c>
      <c r="C580" t="s">
        <v>261</v>
      </c>
      <c r="D580" t="s">
        <v>9</v>
      </c>
      <c r="E580" s="9" t="s">
        <v>479</v>
      </c>
      <c r="F580" t="s">
        <v>150</v>
      </c>
      <c r="G580" s="9"/>
      <c r="H580" s="3">
        <v>960</v>
      </c>
      <c r="I580" s="8">
        <f>IF(H580="","",INDEX(Systems!F$4:F$985,MATCH($F580,Systems!D$4:D$985,0),1))</f>
        <v>4</v>
      </c>
      <c r="J580" s="9">
        <f>IF(H580="","",INDEX(Systems!E$4:E$985,MATCH($F580,Systems!D$4:D$985,0),1))</f>
        <v>20</v>
      </c>
      <c r="K580" s="9" t="s">
        <v>108</v>
      </c>
      <c r="L580" s="9">
        <v>2009</v>
      </c>
      <c r="M580" s="9">
        <v>3</v>
      </c>
      <c r="N580" s="8">
        <f t="shared" si="637"/>
        <v>3840</v>
      </c>
      <c r="O580" s="9">
        <f t="shared" si="638"/>
        <v>2029</v>
      </c>
      <c r="P580" s="2" t="str">
        <f t="shared" ref="P580:AI580" si="648">IF($B580="","",IF($O580=P$3,$N580*(1+(O$2*0.03)),IF(P$3=$O580+$J580,$N580*(1+(O$2*0.03)),IF(P$3=$O580+2*$J580,$N580*(1+(O$2*0.03)),IF(P$3=$O580+3*$J580,$N580*(1+(O$2*0.03)),IF(P$3=$O580+4*$J580,$N580*(1+(O$2*0.03)),IF(P$3=$O580+5*$J580,$N580*(1+(O$2*0.03)),"")))))))</f>
        <v/>
      </c>
      <c r="Q580" s="2" t="str">
        <f t="shared" si="648"/>
        <v/>
      </c>
      <c r="R580" s="2" t="str">
        <f t="shared" si="648"/>
        <v/>
      </c>
      <c r="S580" s="2" t="str">
        <f t="shared" si="648"/>
        <v/>
      </c>
      <c r="T580" s="2" t="str">
        <f t="shared" si="648"/>
        <v/>
      </c>
      <c r="U580" s="2" t="str">
        <f t="shared" si="648"/>
        <v/>
      </c>
      <c r="V580" s="2" t="str">
        <f t="shared" si="648"/>
        <v/>
      </c>
      <c r="W580" s="2" t="str">
        <f t="shared" si="648"/>
        <v/>
      </c>
      <c r="X580" s="2" t="str">
        <f t="shared" si="648"/>
        <v/>
      </c>
      <c r="Y580" s="2" t="str">
        <f t="shared" si="648"/>
        <v/>
      </c>
      <c r="Z580" s="2">
        <f t="shared" si="648"/>
        <v>4992</v>
      </c>
      <c r="AA580" s="2" t="str">
        <f t="shared" si="648"/>
        <v/>
      </c>
      <c r="AB580" s="2" t="str">
        <f t="shared" si="648"/>
        <v/>
      </c>
      <c r="AC580" s="2" t="str">
        <f t="shared" si="648"/>
        <v/>
      </c>
      <c r="AD580" s="2" t="str">
        <f t="shared" si="648"/>
        <v/>
      </c>
      <c r="AE580" s="2" t="str">
        <f t="shared" si="648"/>
        <v/>
      </c>
      <c r="AF580" s="2" t="str">
        <f t="shared" si="648"/>
        <v/>
      </c>
      <c r="AG580" s="2" t="str">
        <f t="shared" si="648"/>
        <v/>
      </c>
      <c r="AH580" s="2" t="str">
        <f t="shared" si="648"/>
        <v/>
      </c>
      <c r="AI580" s="2" t="str">
        <f t="shared" si="648"/>
        <v/>
      </c>
    </row>
    <row r="581" spans="2:35" ht="15" customHeight="1" x14ac:dyDescent="0.3">
      <c r="B581" t="s">
        <v>96</v>
      </c>
      <c r="C581" t="s">
        <v>261</v>
      </c>
      <c r="D581" t="s">
        <v>9</v>
      </c>
      <c r="E581" s="9" t="s">
        <v>480</v>
      </c>
      <c r="F581" t="s">
        <v>150</v>
      </c>
      <c r="G581" s="9"/>
      <c r="H581" s="3">
        <v>960</v>
      </c>
      <c r="I581" s="8">
        <f>IF(H581="","",INDEX(Systems!F$4:F$985,MATCH($F581,Systems!D$4:D$985,0),1))</f>
        <v>4</v>
      </c>
      <c r="J581" s="9">
        <f>IF(H581="","",INDEX(Systems!E$4:E$985,MATCH($F581,Systems!D$4:D$985,0),1))</f>
        <v>20</v>
      </c>
      <c r="K581" s="9" t="s">
        <v>108</v>
      </c>
      <c r="L581" s="9">
        <v>2009</v>
      </c>
      <c r="M581" s="9">
        <v>3</v>
      </c>
      <c r="N581" s="8">
        <f t="shared" si="637"/>
        <v>3840</v>
      </c>
      <c r="O581" s="9">
        <f t="shared" si="638"/>
        <v>2029</v>
      </c>
      <c r="P581" s="2" t="str">
        <f t="shared" ref="P581:AI581" si="649">IF($B581="","",IF($O581=P$3,$N581*(1+(O$2*0.03)),IF(P$3=$O581+$J581,$N581*(1+(O$2*0.03)),IF(P$3=$O581+2*$J581,$N581*(1+(O$2*0.03)),IF(P$3=$O581+3*$J581,$N581*(1+(O$2*0.03)),IF(P$3=$O581+4*$J581,$N581*(1+(O$2*0.03)),IF(P$3=$O581+5*$J581,$N581*(1+(O$2*0.03)),"")))))))</f>
        <v/>
      </c>
      <c r="Q581" s="2" t="str">
        <f t="shared" si="649"/>
        <v/>
      </c>
      <c r="R581" s="2" t="str">
        <f t="shared" si="649"/>
        <v/>
      </c>
      <c r="S581" s="2" t="str">
        <f t="shared" si="649"/>
        <v/>
      </c>
      <c r="T581" s="2" t="str">
        <f t="shared" si="649"/>
        <v/>
      </c>
      <c r="U581" s="2" t="str">
        <f t="shared" si="649"/>
        <v/>
      </c>
      <c r="V581" s="2" t="str">
        <f t="shared" si="649"/>
        <v/>
      </c>
      <c r="W581" s="2" t="str">
        <f t="shared" si="649"/>
        <v/>
      </c>
      <c r="X581" s="2" t="str">
        <f t="shared" si="649"/>
        <v/>
      </c>
      <c r="Y581" s="2" t="str">
        <f t="shared" si="649"/>
        <v/>
      </c>
      <c r="Z581" s="2">
        <f t="shared" si="649"/>
        <v>4992</v>
      </c>
      <c r="AA581" s="2" t="str">
        <f t="shared" si="649"/>
        <v/>
      </c>
      <c r="AB581" s="2" t="str">
        <f t="shared" si="649"/>
        <v/>
      </c>
      <c r="AC581" s="2" t="str">
        <f t="shared" si="649"/>
        <v/>
      </c>
      <c r="AD581" s="2" t="str">
        <f t="shared" si="649"/>
        <v/>
      </c>
      <c r="AE581" s="2" t="str">
        <f t="shared" si="649"/>
        <v/>
      </c>
      <c r="AF581" s="2" t="str">
        <f t="shared" si="649"/>
        <v/>
      </c>
      <c r="AG581" s="2" t="str">
        <f t="shared" si="649"/>
        <v/>
      </c>
      <c r="AH581" s="2" t="str">
        <f t="shared" si="649"/>
        <v/>
      </c>
      <c r="AI581" s="2" t="str">
        <f t="shared" si="649"/>
        <v/>
      </c>
    </row>
    <row r="582" spans="2:35" ht="15" customHeight="1" x14ac:dyDescent="0.3">
      <c r="B582" t="s">
        <v>96</v>
      </c>
      <c r="C582" t="s">
        <v>261</v>
      </c>
      <c r="D582" t="s">
        <v>9</v>
      </c>
      <c r="E582" s="9" t="s">
        <v>481</v>
      </c>
      <c r="F582" t="s">
        <v>150</v>
      </c>
      <c r="G582" s="9"/>
      <c r="H582" s="3">
        <v>1920</v>
      </c>
      <c r="I582" s="8">
        <f>IF(H582="","",INDEX(Systems!F$4:F$985,MATCH($F582,Systems!D$4:D$985,0),1))</f>
        <v>4</v>
      </c>
      <c r="J582" s="9">
        <f>IF(H582="","",INDEX(Systems!E$4:E$985,MATCH($F582,Systems!D$4:D$985,0),1))</f>
        <v>20</v>
      </c>
      <c r="K582" s="9" t="s">
        <v>109</v>
      </c>
      <c r="L582" s="9">
        <v>1995</v>
      </c>
      <c r="M582" s="9">
        <v>3</v>
      </c>
      <c r="N582" s="8">
        <f t="shared" si="637"/>
        <v>7680</v>
      </c>
      <c r="O582" s="9">
        <f t="shared" si="638"/>
        <v>2019</v>
      </c>
      <c r="P582" s="2">
        <f t="shared" ref="P582:AI582" si="650">IF($B582="","",IF($O582=P$3,$N582*(1+(O$2*0.03)),IF(P$3=$O582+$J582,$N582*(1+(O$2*0.03)),IF(P$3=$O582+2*$J582,$N582*(1+(O$2*0.03)),IF(P$3=$O582+3*$J582,$N582*(1+(O$2*0.03)),IF(P$3=$O582+4*$J582,$N582*(1+(O$2*0.03)),IF(P$3=$O582+5*$J582,$N582*(1+(O$2*0.03)),"")))))))</f>
        <v>7680</v>
      </c>
      <c r="Q582" s="2" t="str">
        <f t="shared" si="650"/>
        <v/>
      </c>
      <c r="R582" s="2" t="str">
        <f t="shared" si="650"/>
        <v/>
      </c>
      <c r="S582" s="2" t="str">
        <f t="shared" si="650"/>
        <v/>
      </c>
      <c r="T582" s="2" t="str">
        <f t="shared" si="650"/>
        <v/>
      </c>
      <c r="U582" s="2" t="str">
        <f t="shared" si="650"/>
        <v/>
      </c>
      <c r="V582" s="2" t="str">
        <f t="shared" si="650"/>
        <v/>
      </c>
      <c r="W582" s="2" t="str">
        <f t="shared" si="650"/>
        <v/>
      </c>
      <c r="X582" s="2" t="str">
        <f t="shared" si="650"/>
        <v/>
      </c>
      <c r="Y582" s="2" t="str">
        <f t="shared" si="650"/>
        <v/>
      </c>
      <c r="Z582" s="2" t="str">
        <f t="shared" si="650"/>
        <v/>
      </c>
      <c r="AA582" s="2" t="str">
        <f t="shared" si="650"/>
        <v/>
      </c>
      <c r="AB582" s="2" t="str">
        <f t="shared" si="650"/>
        <v/>
      </c>
      <c r="AC582" s="2" t="str">
        <f t="shared" si="650"/>
        <v/>
      </c>
      <c r="AD582" s="2" t="str">
        <f t="shared" si="650"/>
        <v/>
      </c>
      <c r="AE582" s="2" t="str">
        <f t="shared" si="650"/>
        <v/>
      </c>
      <c r="AF582" s="2" t="str">
        <f t="shared" si="650"/>
        <v/>
      </c>
      <c r="AG582" s="2" t="str">
        <f t="shared" si="650"/>
        <v/>
      </c>
      <c r="AH582" s="2" t="str">
        <f t="shared" si="650"/>
        <v/>
      </c>
      <c r="AI582" s="2" t="str">
        <f t="shared" si="650"/>
        <v/>
      </c>
    </row>
    <row r="583" spans="2:35" ht="15" customHeight="1" x14ac:dyDescent="0.3">
      <c r="B583" t="s">
        <v>96</v>
      </c>
      <c r="C583" t="s">
        <v>261</v>
      </c>
      <c r="D583" t="s">
        <v>9</v>
      </c>
      <c r="E583" s="9" t="s">
        <v>482</v>
      </c>
      <c r="F583" t="s">
        <v>150</v>
      </c>
      <c r="G583" s="9"/>
      <c r="H583" s="3">
        <v>960</v>
      </c>
      <c r="I583" s="8">
        <f>IF(H583="","",INDEX(Systems!F$4:F$985,MATCH($F583,Systems!D$4:D$985,0),1))</f>
        <v>4</v>
      </c>
      <c r="J583" s="9">
        <f>IF(H583="","",INDEX(Systems!E$4:E$985,MATCH($F583,Systems!D$4:D$985,0),1))</f>
        <v>20</v>
      </c>
      <c r="K583" s="9" t="s">
        <v>109</v>
      </c>
      <c r="L583" s="9">
        <v>1995</v>
      </c>
      <c r="M583" s="9">
        <v>3</v>
      </c>
      <c r="N583" s="8">
        <f t="shared" si="637"/>
        <v>3840</v>
      </c>
      <c r="O583" s="9">
        <f t="shared" si="638"/>
        <v>2019</v>
      </c>
      <c r="P583" s="2">
        <f t="shared" ref="P583:AI583" si="651">IF($B583="","",IF($O583=P$3,$N583*(1+(O$2*0.03)),IF(P$3=$O583+$J583,$N583*(1+(O$2*0.03)),IF(P$3=$O583+2*$J583,$N583*(1+(O$2*0.03)),IF(P$3=$O583+3*$J583,$N583*(1+(O$2*0.03)),IF(P$3=$O583+4*$J583,$N583*(1+(O$2*0.03)),IF(P$3=$O583+5*$J583,$N583*(1+(O$2*0.03)),"")))))))</f>
        <v>3840</v>
      </c>
      <c r="Q583" s="2" t="str">
        <f t="shared" si="651"/>
        <v/>
      </c>
      <c r="R583" s="2" t="str">
        <f t="shared" si="651"/>
        <v/>
      </c>
      <c r="S583" s="2" t="str">
        <f t="shared" si="651"/>
        <v/>
      </c>
      <c r="T583" s="2" t="str">
        <f t="shared" si="651"/>
        <v/>
      </c>
      <c r="U583" s="2" t="str">
        <f t="shared" si="651"/>
        <v/>
      </c>
      <c r="V583" s="2" t="str">
        <f t="shared" si="651"/>
        <v/>
      </c>
      <c r="W583" s="2" t="str">
        <f t="shared" si="651"/>
        <v/>
      </c>
      <c r="X583" s="2" t="str">
        <f t="shared" si="651"/>
        <v/>
      </c>
      <c r="Y583" s="2" t="str">
        <f t="shared" si="651"/>
        <v/>
      </c>
      <c r="Z583" s="2" t="str">
        <f t="shared" si="651"/>
        <v/>
      </c>
      <c r="AA583" s="2" t="str">
        <f t="shared" si="651"/>
        <v/>
      </c>
      <c r="AB583" s="2" t="str">
        <f t="shared" si="651"/>
        <v/>
      </c>
      <c r="AC583" s="2" t="str">
        <f t="shared" si="651"/>
        <v/>
      </c>
      <c r="AD583" s="2" t="str">
        <f t="shared" si="651"/>
        <v/>
      </c>
      <c r="AE583" s="2" t="str">
        <f t="shared" si="651"/>
        <v/>
      </c>
      <c r="AF583" s="2" t="str">
        <f t="shared" si="651"/>
        <v/>
      </c>
      <c r="AG583" s="2" t="str">
        <f t="shared" si="651"/>
        <v/>
      </c>
      <c r="AH583" s="2" t="str">
        <f t="shared" si="651"/>
        <v/>
      </c>
      <c r="AI583" s="2" t="str">
        <f t="shared" si="651"/>
        <v/>
      </c>
    </row>
    <row r="584" spans="2:35" ht="15" customHeight="1" x14ac:dyDescent="0.3">
      <c r="B584" t="s">
        <v>96</v>
      </c>
      <c r="C584" t="s">
        <v>261</v>
      </c>
      <c r="D584" t="s">
        <v>9</v>
      </c>
      <c r="E584" s="9" t="s">
        <v>498</v>
      </c>
      <c r="F584" t="s">
        <v>150</v>
      </c>
      <c r="G584" s="9"/>
      <c r="H584" s="3">
        <v>960</v>
      </c>
      <c r="I584" s="8">
        <f>IF(H584="","",INDEX(Systems!F$4:F$985,MATCH($F584,Systems!D$4:D$985,0),1))</f>
        <v>4</v>
      </c>
      <c r="J584" s="9">
        <f>IF(H584="","",INDEX(Systems!E$4:E$985,MATCH($F584,Systems!D$4:D$985,0),1))</f>
        <v>20</v>
      </c>
      <c r="K584" s="9" t="s">
        <v>109</v>
      </c>
      <c r="L584" s="9">
        <v>1995</v>
      </c>
      <c r="M584" s="9">
        <v>3</v>
      </c>
      <c r="N584" s="8">
        <f t="shared" si="637"/>
        <v>3840</v>
      </c>
      <c r="O584" s="9">
        <f t="shared" si="638"/>
        <v>2019</v>
      </c>
      <c r="P584" s="2">
        <f t="shared" ref="P584:AI584" si="652">IF($B584="","",IF($O584=P$3,$N584*(1+(O$2*0.03)),IF(P$3=$O584+$J584,$N584*(1+(O$2*0.03)),IF(P$3=$O584+2*$J584,$N584*(1+(O$2*0.03)),IF(P$3=$O584+3*$J584,$N584*(1+(O$2*0.03)),IF(P$3=$O584+4*$J584,$N584*(1+(O$2*0.03)),IF(P$3=$O584+5*$J584,$N584*(1+(O$2*0.03)),"")))))))</f>
        <v>3840</v>
      </c>
      <c r="Q584" s="2" t="str">
        <f t="shared" si="652"/>
        <v/>
      </c>
      <c r="R584" s="2" t="str">
        <f t="shared" si="652"/>
        <v/>
      </c>
      <c r="S584" s="2" t="str">
        <f t="shared" si="652"/>
        <v/>
      </c>
      <c r="T584" s="2" t="str">
        <f t="shared" si="652"/>
        <v/>
      </c>
      <c r="U584" s="2" t="str">
        <f t="shared" si="652"/>
        <v/>
      </c>
      <c r="V584" s="2" t="str">
        <f t="shared" si="652"/>
        <v/>
      </c>
      <c r="W584" s="2" t="str">
        <f t="shared" si="652"/>
        <v/>
      </c>
      <c r="X584" s="2" t="str">
        <f t="shared" si="652"/>
        <v/>
      </c>
      <c r="Y584" s="2" t="str">
        <f t="shared" si="652"/>
        <v/>
      </c>
      <c r="Z584" s="2" t="str">
        <f t="shared" si="652"/>
        <v/>
      </c>
      <c r="AA584" s="2" t="str">
        <f t="shared" si="652"/>
        <v/>
      </c>
      <c r="AB584" s="2" t="str">
        <f t="shared" si="652"/>
        <v/>
      </c>
      <c r="AC584" s="2" t="str">
        <f t="shared" si="652"/>
        <v/>
      </c>
      <c r="AD584" s="2" t="str">
        <f t="shared" si="652"/>
        <v/>
      </c>
      <c r="AE584" s="2" t="str">
        <f t="shared" si="652"/>
        <v/>
      </c>
      <c r="AF584" s="2" t="str">
        <f t="shared" si="652"/>
        <v/>
      </c>
      <c r="AG584" s="2" t="str">
        <f t="shared" si="652"/>
        <v/>
      </c>
      <c r="AH584" s="2" t="str">
        <f t="shared" si="652"/>
        <v/>
      </c>
      <c r="AI584" s="2" t="str">
        <f t="shared" si="652"/>
        <v/>
      </c>
    </row>
    <row r="585" spans="2:35" ht="15" customHeight="1" x14ac:dyDescent="0.3">
      <c r="B585" t="s">
        <v>96</v>
      </c>
      <c r="C585" t="s">
        <v>261</v>
      </c>
      <c r="D585" t="s">
        <v>9</v>
      </c>
      <c r="E585" s="9" t="s">
        <v>499</v>
      </c>
      <c r="F585" t="s">
        <v>150</v>
      </c>
      <c r="G585" s="9"/>
      <c r="H585" s="3">
        <v>960</v>
      </c>
      <c r="I585" s="8">
        <f>IF(H585="","",INDEX(Systems!F$4:F$985,MATCH($F585,Systems!D$4:D$985,0),1))</f>
        <v>4</v>
      </c>
      <c r="J585" s="9">
        <f>IF(H585="","",INDEX(Systems!E$4:E$985,MATCH($F585,Systems!D$4:D$985,0),1))</f>
        <v>20</v>
      </c>
      <c r="K585" s="9" t="s">
        <v>108</v>
      </c>
      <c r="L585" s="9">
        <v>1986</v>
      </c>
      <c r="M585" s="9">
        <v>3</v>
      </c>
      <c r="N585" s="8">
        <f t="shared" si="637"/>
        <v>3840</v>
      </c>
      <c r="O585" s="9">
        <f t="shared" si="638"/>
        <v>2019</v>
      </c>
      <c r="P585" s="2">
        <f t="shared" ref="P585:AI585" si="653">IF($B585="","",IF($O585=P$3,$N585*(1+(O$2*0.03)),IF(P$3=$O585+$J585,$N585*(1+(O$2*0.03)),IF(P$3=$O585+2*$J585,$N585*(1+(O$2*0.03)),IF(P$3=$O585+3*$J585,$N585*(1+(O$2*0.03)),IF(P$3=$O585+4*$J585,$N585*(1+(O$2*0.03)),IF(P$3=$O585+5*$J585,$N585*(1+(O$2*0.03)),"")))))))</f>
        <v>3840</v>
      </c>
      <c r="Q585" s="2" t="str">
        <f t="shared" si="653"/>
        <v/>
      </c>
      <c r="R585" s="2" t="str">
        <f t="shared" si="653"/>
        <v/>
      </c>
      <c r="S585" s="2" t="str">
        <f t="shared" si="653"/>
        <v/>
      </c>
      <c r="T585" s="2" t="str">
        <f t="shared" si="653"/>
        <v/>
      </c>
      <c r="U585" s="2" t="str">
        <f t="shared" si="653"/>
        <v/>
      </c>
      <c r="V585" s="2" t="str">
        <f t="shared" si="653"/>
        <v/>
      </c>
      <c r="W585" s="2" t="str">
        <f t="shared" si="653"/>
        <v/>
      </c>
      <c r="X585" s="2" t="str">
        <f t="shared" si="653"/>
        <v/>
      </c>
      <c r="Y585" s="2" t="str">
        <f t="shared" si="653"/>
        <v/>
      </c>
      <c r="Z585" s="2" t="str">
        <f t="shared" si="653"/>
        <v/>
      </c>
      <c r="AA585" s="2" t="str">
        <f t="shared" si="653"/>
        <v/>
      </c>
      <c r="AB585" s="2" t="str">
        <f t="shared" si="653"/>
        <v/>
      </c>
      <c r="AC585" s="2" t="str">
        <f t="shared" si="653"/>
        <v/>
      </c>
      <c r="AD585" s="2" t="str">
        <f t="shared" si="653"/>
        <v/>
      </c>
      <c r="AE585" s="2" t="str">
        <f t="shared" si="653"/>
        <v/>
      </c>
      <c r="AF585" s="2" t="str">
        <f t="shared" si="653"/>
        <v/>
      </c>
      <c r="AG585" s="2" t="str">
        <f t="shared" si="653"/>
        <v/>
      </c>
      <c r="AH585" s="2" t="str">
        <f t="shared" si="653"/>
        <v/>
      </c>
      <c r="AI585" s="2" t="str">
        <f t="shared" si="653"/>
        <v/>
      </c>
    </row>
    <row r="586" spans="2:35" ht="15" customHeight="1" x14ac:dyDescent="0.3">
      <c r="B586" t="s">
        <v>96</v>
      </c>
      <c r="C586" t="s">
        <v>261</v>
      </c>
      <c r="D586" t="s">
        <v>9</v>
      </c>
      <c r="E586" s="9" t="s">
        <v>500</v>
      </c>
      <c r="F586" t="s">
        <v>150</v>
      </c>
      <c r="G586" s="9"/>
      <c r="H586" s="3">
        <v>960</v>
      </c>
      <c r="I586" s="8">
        <f>IF(H586="","",INDEX(Systems!F$4:F$985,MATCH($F586,Systems!D$4:D$985,0),1))</f>
        <v>4</v>
      </c>
      <c r="J586" s="9">
        <f>IF(H586="","",INDEX(Systems!E$4:E$985,MATCH($F586,Systems!D$4:D$985,0),1))</f>
        <v>20</v>
      </c>
      <c r="K586" s="9" t="s">
        <v>108</v>
      </c>
      <c r="L586" s="9">
        <v>2009</v>
      </c>
      <c r="M586" s="9">
        <v>3</v>
      </c>
      <c r="N586" s="8">
        <f t="shared" si="637"/>
        <v>3840</v>
      </c>
      <c r="O586" s="9">
        <f t="shared" si="638"/>
        <v>2029</v>
      </c>
      <c r="P586" s="2" t="str">
        <f t="shared" ref="P586:AI586" si="654">IF($B586="","",IF($O586=P$3,$N586*(1+(O$2*0.03)),IF(P$3=$O586+$J586,$N586*(1+(O$2*0.03)),IF(P$3=$O586+2*$J586,$N586*(1+(O$2*0.03)),IF(P$3=$O586+3*$J586,$N586*(1+(O$2*0.03)),IF(P$3=$O586+4*$J586,$N586*(1+(O$2*0.03)),IF(P$3=$O586+5*$J586,$N586*(1+(O$2*0.03)),"")))))))</f>
        <v/>
      </c>
      <c r="Q586" s="2" t="str">
        <f t="shared" si="654"/>
        <v/>
      </c>
      <c r="R586" s="2" t="str">
        <f t="shared" si="654"/>
        <v/>
      </c>
      <c r="S586" s="2" t="str">
        <f t="shared" si="654"/>
        <v/>
      </c>
      <c r="T586" s="2" t="str">
        <f t="shared" si="654"/>
        <v/>
      </c>
      <c r="U586" s="2" t="str">
        <f t="shared" si="654"/>
        <v/>
      </c>
      <c r="V586" s="2" t="str">
        <f t="shared" si="654"/>
        <v/>
      </c>
      <c r="W586" s="2" t="str">
        <f t="shared" si="654"/>
        <v/>
      </c>
      <c r="X586" s="2" t="str">
        <f t="shared" si="654"/>
        <v/>
      </c>
      <c r="Y586" s="2" t="str">
        <f t="shared" si="654"/>
        <v/>
      </c>
      <c r="Z586" s="2">
        <f t="shared" si="654"/>
        <v>4992</v>
      </c>
      <c r="AA586" s="2" t="str">
        <f t="shared" si="654"/>
        <v/>
      </c>
      <c r="AB586" s="2" t="str">
        <f t="shared" si="654"/>
        <v/>
      </c>
      <c r="AC586" s="2" t="str">
        <f t="shared" si="654"/>
        <v/>
      </c>
      <c r="AD586" s="2" t="str">
        <f t="shared" si="654"/>
        <v/>
      </c>
      <c r="AE586" s="2" t="str">
        <f t="shared" si="654"/>
        <v/>
      </c>
      <c r="AF586" s="2" t="str">
        <f t="shared" si="654"/>
        <v/>
      </c>
      <c r="AG586" s="2" t="str">
        <f t="shared" si="654"/>
        <v/>
      </c>
      <c r="AH586" s="2" t="str">
        <f t="shared" si="654"/>
        <v/>
      </c>
      <c r="AI586" s="2" t="str">
        <f t="shared" si="654"/>
        <v/>
      </c>
    </row>
    <row r="587" spans="2:35" ht="15" customHeight="1" x14ac:dyDescent="0.3">
      <c r="B587" t="s">
        <v>96</v>
      </c>
      <c r="C587" t="s">
        <v>261</v>
      </c>
      <c r="D587" t="s">
        <v>9</v>
      </c>
      <c r="E587" s="9" t="s">
        <v>501</v>
      </c>
      <c r="F587" t="s">
        <v>150</v>
      </c>
      <c r="G587" s="9"/>
      <c r="H587" s="3">
        <v>1440</v>
      </c>
      <c r="I587" s="8">
        <f>IF(H587="","",INDEX(Systems!F$4:F$985,MATCH($F587,Systems!D$4:D$985,0),1))</f>
        <v>4</v>
      </c>
      <c r="J587" s="9">
        <f>IF(H587="","",INDEX(Systems!E$4:E$985,MATCH($F587,Systems!D$4:D$985,0),1))</f>
        <v>20</v>
      </c>
      <c r="K587" s="9" t="s">
        <v>108</v>
      </c>
      <c r="L587" s="9">
        <v>2003</v>
      </c>
      <c r="M587" s="9">
        <v>3</v>
      </c>
      <c r="N587" s="8">
        <f t="shared" si="637"/>
        <v>5760</v>
      </c>
      <c r="O587" s="9">
        <f t="shared" si="638"/>
        <v>2023</v>
      </c>
      <c r="P587" s="2" t="str">
        <f t="shared" ref="P587:AI587" si="655">IF($B587="","",IF($O587=P$3,$N587*(1+(O$2*0.03)),IF(P$3=$O587+$J587,$N587*(1+(O$2*0.03)),IF(P$3=$O587+2*$J587,$N587*(1+(O$2*0.03)),IF(P$3=$O587+3*$J587,$N587*(1+(O$2*0.03)),IF(P$3=$O587+4*$J587,$N587*(1+(O$2*0.03)),IF(P$3=$O587+5*$J587,$N587*(1+(O$2*0.03)),"")))))))</f>
        <v/>
      </c>
      <c r="Q587" s="2" t="str">
        <f t="shared" si="655"/>
        <v/>
      </c>
      <c r="R587" s="2" t="str">
        <f t="shared" si="655"/>
        <v/>
      </c>
      <c r="S587" s="2" t="str">
        <f t="shared" si="655"/>
        <v/>
      </c>
      <c r="T587" s="2">
        <f t="shared" si="655"/>
        <v>6451.2000000000007</v>
      </c>
      <c r="U587" s="2" t="str">
        <f t="shared" si="655"/>
        <v/>
      </c>
      <c r="V587" s="2" t="str">
        <f t="shared" si="655"/>
        <v/>
      </c>
      <c r="W587" s="2" t="str">
        <f t="shared" si="655"/>
        <v/>
      </c>
      <c r="X587" s="2" t="str">
        <f t="shared" si="655"/>
        <v/>
      </c>
      <c r="Y587" s="2" t="str">
        <f t="shared" si="655"/>
        <v/>
      </c>
      <c r="Z587" s="2" t="str">
        <f t="shared" si="655"/>
        <v/>
      </c>
      <c r="AA587" s="2" t="str">
        <f t="shared" si="655"/>
        <v/>
      </c>
      <c r="AB587" s="2" t="str">
        <f t="shared" si="655"/>
        <v/>
      </c>
      <c r="AC587" s="2" t="str">
        <f t="shared" si="655"/>
        <v/>
      </c>
      <c r="AD587" s="2" t="str">
        <f t="shared" si="655"/>
        <v/>
      </c>
      <c r="AE587" s="2" t="str">
        <f t="shared" si="655"/>
        <v/>
      </c>
      <c r="AF587" s="2" t="str">
        <f t="shared" si="655"/>
        <v/>
      </c>
      <c r="AG587" s="2" t="str">
        <f t="shared" si="655"/>
        <v/>
      </c>
      <c r="AH587" s="2" t="str">
        <f t="shared" si="655"/>
        <v/>
      </c>
      <c r="AI587" s="2" t="str">
        <f t="shared" si="655"/>
        <v/>
      </c>
    </row>
    <row r="588" spans="2:35" ht="15" customHeight="1" x14ac:dyDescent="0.3">
      <c r="B588" t="s">
        <v>96</v>
      </c>
      <c r="C588" t="s">
        <v>261</v>
      </c>
      <c r="D588" t="s">
        <v>9</v>
      </c>
      <c r="E588" s="9" t="s">
        <v>502</v>
      </c>
      <c r="F588" t="s">
        <v>150</v>
      </c>
      <c r="G588" s="9"/>
      <c r="H588" s="3">
        <v>650</v>
      </c>
      <c r="I588" s="8">
        <f>IF(H588="","",INDEX(Systems!F$4:F$985,MATCH($F588,Systems!D$4:D$985,0),1))</f>
        <v>4</v>
      </c>
      <c r="J588" s="9">
        <f>IF(H588="","",INDEX(Systems!E$4:E$985,MATCH($F588,Systems!D$4:D$985,0),1))</f>
        <v>20</v>
      </c>
      <c r="K588" s="9" t="s">
        <v>108</v>
      </c>
      <c r="L588" s="9">
        <v>1991</v>
      </c>
      <c r="M588" s="9">
        <v>3</v>
      </c>
      <c r="N588" s="8">
        <f t="shared" si="637"/>
        <v>2600</v>
      </c>
      <c r="O588" s="9">
        <f t="shared" si="638"/>
        <v>2019</v>
      </c>
      <c r="P588" s="2">
        <f t="shared" ref="P588:AI588" si="656">IF($B588="","",IF($O588=P$3,$N588*(1+(O$2*0.03)),IF(P$3=$O588+$J588,$N588*(1+(O$2*0.03)),IF(P$3=$O588+2*$J588,$N588*(1+(O$2*0.03)),IF(P$3=$O588+3*$J588,$N588*(1+(O$2*0.03)),IF(P$3=$O588+4*$J588,$N588*(1+(O$2*0.03)),IF(P$3=$O588+5*$J588,$N588*(1+(O$2*0.03)),"")))))))</f>
        <v>2600</v>
      </c>
      <c r="Q588" s="2" t="str">
        <f t="shared" si="656"/>
        <v/>
      </c>
      <c r="R588" s="2" t="str">
        <f t="shared" si="656"/>
        <v/>
      </c>
      <c r="S588" s="2" t="str">
        <f t="shared" si="656"/>
        <v/>
      </c>
      <c r="T588" s="2" t="str">
        <f t="shared" si="656"/>
        <v/>
      </c>
      <c r="U588" s="2" t="str">
        <f t="shared" si="656"/>
        <v/>
      </c>
      <c r="V588" s="2" t="str">
        <f t="shared" si="656"/>
        <v/>
      </c>
      <c r="W588" s="2" t="str">
        <f t="shared" si="656"/>
        <v/>
      </c>
      <c r="X588" s="2" t="str">
        <f t="shared" si="656"/>
        <v/>
      </c>
      <c r="Y588" s="2" t="str">
        <f t="shared" si="656"/>
        <v/>
      </c>
      <c r="Z588" s="2" t="str">
        <f t="shared" si="656"/>
        <v/>
      </c>
      <c r="AA588" s="2" t="str">
        <f t="shared" si="656"/>
        <v/>
      </c>
      <c r="AB588" s="2" t="str">
        <f t="shared" si="656"/>
        <v/>
      </c>
      <c r="AC588" s="2" t="str">
        <f t="shared" si="656"/>
        <v/>
      </c>
      <c r="AD588" s="2" t="str">
        <f t="shared" si="656"/>
        <v/>
      </c>
      <c r="AE588" s="2" t="str">
        <f t="shared" si="656"/>
        <v/>
      </c>
      <c r="AF588" s="2" t="str">
        <f t="shared" si="656"/>
        <v/>
      </c>
      <c r="AG588" s="2" t="str">
        <f t="shared" si="656"/>
        <v/>
      </c>
      <c r="AH588" s="2" t="str">
        <f t="shared" si="656"/>
        <v/>
      </c>
      <c r="AI588" s="2" t="str">
        <f t="shared" si="656"/>
        <v/>
      </c>
    </row>
    <row r="589" spans="2:35" ht="15" customHeight="1" x14ac:dyDescent="0.3">
      <c r="B589" t="s">
        <v>96</v>
      </c>
      <c r="C589" t="s">
        <v>261</v>
      </c>
      <c r="D589" t="s">
        <v>9</v>
      </c>
      <c r="E589" s="9" t="s">
        <v>503</v>
      </c>
      <c r="F589" t="s">
        <v>150</v>
      </c>
      <c r="G589" s="9"/>
      <c r="H589" s="3">
        <v>400</v>
      </c>
      <c r="I589" s="8">
        <f>IF(H589="","",INDEX(Systems!F$4:F$985,MATCH($F589,Systems!D$4:D$985,0),1))</f>
        <v>4</v>
      </c>
      <c r="J589" s="9">
        <f>IF(H589="","",INDEX(Systems!E$4:E$985,MATCH($F589,Systems!D$4:D$985,0),1))</f>
        <v>20</v>
      </c>
      <c r="K589" s="9" t="s">
        <v>108</v>
      </c>
      <c r="L589" s="9">
        <v>2000</v>
      </c>
      <c r="M589" s="9">
        <v>3</v>
      </c>
      <c r="N589" s="8">
        <f t="shared" si="637"/>
        <v>1600</v>
      </c>
      <c r="O589" s="9">
        <f t="shared" si="638"/>
        <v>2020</v>
      </c>
      <c r="P589" s="2" t="str">
        <f t="shared" ref="P589:AI589" si="657">IF($B589="","",IF($O589=P$3,$N589*(1+(O$2*0.03)),IF(P$3=$O589+$J589,$N589*(1+(O$2*0.03)),IF(P$3=$O589+2*$J589,$N589*(1+(O$2*0.03)),IF(P$3=$O589+3*$J589,$N589*(1+(O$2*0.03)),IF(P$3=$O589+4*$J589,$N589*(1+(O$2*0.03)),IF(P$3=$O589+5*$J589,$N589*(1+(O$2*0.03)),"")))))))</f>
        <v/>
      </c>
      <c r="Q589" s="2">
        <f t="shared" si="657"/>
        <v>1648</v>
      </c>
      <c r="R589" s="2" t="str">
        <f t="shared" si="657"/>
        <v/>
      </c>
      <c r="S589" s="2" t="str">
        <f t="shared" si="657"/>
        <v/>
      </c>
      <c r="T589" s="2" t="str">
        <f t="shared" si="657"/>
        <v/>
      </c>
      <c r="U589" s="2" t="str">
        <f t="shared" si="657"/>
        <v/>
      </c>
      <c r="V589" s="2" t="str">
        <f t="shared" si="657"/>
        <v/>
      </c>
      <c r="W589" s="2" t="str">
        <f t="shared" si="657"/>
        <v/>
      </c>
      <c r="X589" s="2" t="str">
        <f t="shared" si="657"/>
        <v/>
      </c>
      <c r="Y589" s="2" t="str">
        <f t="shared" si="657"/>
        <v/>
      </c>
      <c r="Z589" s="2" t="str">
        <f t="shared" si="657"/>
        <v/>
      </c>
      <c r="AA589" s="2" t="str">
        <f t="shared" si="657"/>
        <v/>
      </c>
      <c r="AB589" s="2" t="str">
        <f t="shared" si="657"/>
        <v/>
      </c>
      <c r="AC589" s="2" t="str">
        <f t="shared" si="657"/>
        <v/>
      </c>
      <c r="AD589" s="2" t="str">
        <f t="shared" si="657"/>
        <v/>
      </c>
      <c r="AE589" s="2" t="str">
        <f t="shared" si="657"/>
        <v/>
      </c>
      <c r="AF589" s="2" t="str">
        <f t="shared" si="657"/>
        <v/>
      </c>
      <c r="AG589" s="2" t="str">
        <f t="shared" si="657"/>
        <v/>
      </c>
      <c r="AH589" s="2" t="str">
        <f t="shared" si="657"/>
        <v/>
      </c>
      <c r="AI589" s="2" t="str">
        <f t="shared" si="657"/>
        <v/>
      </c>
    </row>
    <row r="590" spans="2:35" ht="15" customHeight="1" x14ac:dyDescent="0.3">
      <c r="B590" t="s">
        <v>96</v>
      </c>
      <c r="C590" t="s">
        <v>261</v>
      </c>
      <c r="D590" t="s">
        <v>9</v>
      </c>
      <c r="E590" s="9" t="s">
        <v>485</v>
      </c>
      <c r="F590" t="s">
        <v>150</v>
      </c>
      <c r="G590" s="9"/>
      <c r="H590" s="3">
        <v>960</v>
      </c>
      <c r="I590" s="8">
        <f>IF(H590="","",INDEX(Systems!F$4:F$985,MATCH($F590,Systems!D$4:D$985,0),1))</f>
        <v>4</v>
      </c>
      <c r="J590" s="9">
        <f>IF(H590="","",INDEX(Systems!E$4:E$985,MATCH($F590,Systems!D$4:D$985,0),1))</f>
        <v>20</v>
      </c>
      <c r="K590" s="9" t="s">
        <v>108</v>
      </c>
      <c r="L590" s="9">
        <v>2002</v>
      </c>
      <c r="M590" s="9">
        <v>3</v>
      </c>
      <c r="N590" s="8">
        <f t="shared" si="637"/>
        <v>3840</v>
      </c>
      <c r="O590" s="9">
        <f t="shared" si="638"/>
        <v>2022</v>
      </c>
      <c r="P590" s="2" t="str">
        <f t="shared" ref="P590:AI590" si="658">IF($B590="","",IF($O590=P$3,$N590*(1+(O$2*0.03)),IF(P$3=$O590+$J590,$N590*(1+(O$2*0.03)),IF(P$3=$O590+2*$J590,$N590*(1+(O$2*0.03)),IF(P$3=$O590+3*$J590,$N590*(1+(O$2*0.03)),IF(P$3=$O590+4*$J590,$N590*(1+(O$2*0.03)),IF(P$3=$O590+5*$J590,$N590*(1+(O$2*0.03)),"")))))))</f>
        <v/>
      </c>
      <c r="Q590" s="2" t="str">
        <f t="shared" si="658"/>
        <v/>
      </c>
      <c r="R590" s="2" t="str">
        <f t="shared" si="658"/>
        <v/>
      </c>
      <c r="S590" s="2">
        <f t="shared" si="658"/>
        <v>4185.6000000000004</v>
      </c>
      <c r="T590" s="2" t="str">
        <f t="shared" si="658"/>
        <v/>
      </c>
      <c r="U590" s="2" t="str">
        <f t="shared" si="658"/>
        <v/>
      </c>
      <c r="V590" s="2" t="str">
        <f t="shared" si="658"/>
        <v/>
      </c>
      <c r="W590" s="2" t="str">
        <f t="shared" si="658"/>
        <v/>
      </c>
      <c r="X590" s="2" t="str">
        <f t="shared" si="658"/>
        <v/>
      </c>
      <c r="Y590" s="2" t="str">
        <f t="shared" si="658"/>
        <v/>
      </c>
      <c r="Z590" s="2" t="str">
        <f t="shared" si="658"/>
        <v/>
      </c>
      <c r="AA590" s="2" t="str">
        <f t="shared" si="658"/>
        <v/>
      </c>
      <c r="AB590" s="2" t="str">
        <f t="shared" si="658"/>
        <v/>
      </c>
      <c r="AC590" s="2" t="str">
        <f t="shared" si="658"/>
        <v/>
      </c>
      <c r="AD590" s="2" t="str">
        <f t="shared" si="658"/>
        <v/>
      </c>
      <c r="AE590" s="2" t="str">
        <f t="shared" si="658"/>
        <v/>
      </c>
      <c r="AF590" s="2" t="str">
        <f t="shared" si="658"/>
        <v/>
      </c>
      <c r="AG590" s="2" t="str">
        <f t="shared" si="658"/>
        <v/>
      </c>
      <c r="AH590" s="2" t="str">
        <f t="shared" si="658"/>
        <v/>
      </c>
      <c r="AI590" s="2" t="str">
        <f t="shared" si="658"/>
        <v/>
      </c>
    </row>
    <row r="591" spans="2:35" ht="15" customHeight="1" x14ac:dyDescent="0.3">
      <c r="B591" t="s">
        <v>96</v>
      </c>
      <c r="C591" t="s">
        <v>261</v>
      </c>
      <c r="D591" t="s">
        <v>9</v>
      </c>
      <c r="E591" s="9" t="s">
        <v>506</v>
      </c>
      <c r="F591" t="s">
        <v>150</v>
      </c>
      <c r="G591" s="9"/>
      <c r="H591" s="3">
        <v>1440</v>
      </c>
      <c r="I591" s="8">
        <f>IF(H591="","",INDEX(Systems!F$4:F$985,MATCH($F591,Systems!D$4:D$985,0),1))</f>
        <v>4</v>
      </c>
      <c r="J591" s="9">
        <f>IF(H591="","",INDEX(Systems!E$4:E$985,MATCH($F591,Systems!D$4:D$985,0),1))</f>
        <v>20</v>
      </c>
      <c r="K591" s="9" t="s">
        <v>108</v>
      </c>
      <c r="L591" s="9">
        <v>2002</v>
      </c>
      <c r="M591" s="9">
        <v>3</v>
      </c>
      <c r="N591" s="8">
        <f t="shared" si="637"/>
        <v>5760</v>
      </c>
      <c r="O591" s="9">
        <f t="shared" si="638"/>
        <v>2022</v>
      </c>
      <c r="P591" s="2" t="str">
        <f t="shared" ref="P591:AI591" si="659">IF($B591="","",IF($O591=P$3,$N591*(1+(O$2*0.03)),IF(P$3=$O591+$J591,$N591*(1+(O$2*0.03)),IF(P$3=$O591+2*$J591,$N591*(1+(O$2*0.03)),IF(P$3=$O591+3*$J591,$N591*(1+(O$2*0.03)),IF(P$3=$O591+4*$J591,$N591*(1+(O$2*0.03)),IF(P$3=$O591+5*$J591,$N591*(1+(O$2*0.03)),"")))))))</f>
        <v/>
      </c>
      <c r="Q591" s="2" t="str">
        <f t="shared" si="659"/>
        <v/>
      </c>
      <c r="R591" s="2" t="str">
        <f t="shared" si="659"/>
        <v/>
      </c>
      <c r="S591" s="2">
        <f t="shared" si="659"/>
        <v>6278.4000000000005</v>
      </c>
      <c r="T591" s="2" t="str">
        <f t="shared" si="659"/>
        <v/>
      </c>
      <c r="U591" s="2" t="str">
        <f t="shared" si="659"/>
        <v/>
      </c>
      <c r="V591" s="2" t="str">
        <f t="shared" si="659"/>
        <v/>
      </c>
      <c r="W591" s="2" t="str">
        <f t="shared" si="659"/>
        <v/>
      </c>
      <c r="X591" s="2" t="str">
        <f t="shared" si="659"/>
        <v/>
      </c>
      <c r="Y591" s="2" t="str">
        <f t="shared" si="659"/>
        <v/>
      </c>
      <c r="Z591" s="2" t="str">
        <f t="shared" si="659"/>
        <v/>
      </c>
      <c r="AA591" s="2" t="str">
        <f t="shared" si="659"/>
        <v/>
      </c>
      <c r="AB591" s="2" t="str">
        <f t="shared" si="659"/>
        <v/>
      </c>
      <c r="AC591" s="2" t="str">
        <f t="shared" si="659"/>
        <v/>
      </c>
      <c r="AD591" s="2" t="str">
        <f t="shared" si="659"/>
        <v/>
      </c>
      <c r="AE591" s="2" t="str">
        <f t="shared" si="659"/>
        <v/>
      </c>
      <c r="AF591" s="2" t="str">
        <f t="shared" si="659"/>
        <v/>
      </c>
      <c r="AG591" s="2" t="str">
        <f t="shared" si="659"/>
        <v/>
      </c>
      <c r="AH591" s="2" t="str">
        <f t="shared" si="659"/>
        <v/>
      </c>
      <c r="AI591" s="2" t="str">
        <f t="shared" si="659"/>
        <v/>
      </c>
    </row>
    <row r="592" spans="2:35" ht="15" customHeight="1" x14ac:dyDescent="0.3">
      <c r="B592" t="s">
        <v>96</v>
      </c>
      <c r="C592" t="s">
        <v>261</v>
      </c>
      <c r="D592" t="s">
        <v>131</v>
      </c>
      <c r="F592" t="s">
        <v>38</v>
      </c>
      <c r="G592" s="9"/>
      <c r="H592" s="3">
        <v>1</v>
      </c>
      <c r="I592" s="8">
        <f>IF(H592="","",INDEX(Systems!F$4:F$985,MATCH($F592,Systems!D$4:D$985,0),1))</f>
        <v>20000</v>
      </c>
      <c r="J592" s="9">
        <f>IF(H592="","",INDEX(Systems!E$4:E$985,MATCH($F592,Systems!D$4:D$985,0),1))</f>
        <v>15</v>
      </c>
      <c r="K592" s="9" t="s">
        <v>108</v>
      </c>
      <c r="L592" s="9">
        <v>2000</v>
      </c>
      <c r="M592" s="9">
        <v>3</v>
      </c>
      <c r="N592" s="8">
        <f t="shared" si="637"/>
        <v>20000</v>
      </c>
      <c r="O592" s="9">
        <f t="shared" si="638"/>
        <v>2019</v>
      </c>
      <c r="P592" s="2">
        <f t="shared" ref="P592:AI592" si="660">IF($B592="","",IF($O592=P$3,$N592*(1+(O$2*0.03)),IF(P$3=$O592+$J592,$N592*(1+(O$2*0.03)),IF(P$3=$O592+2*$J592,$N592*(1+(O$2*0.03)),IF(P$3=$O592+3*$J592,$N592*(1+(O$2*0.03)),IF(P$3=$O592+4*$J592,$N592*(1+(O$2*0.03)),IF(P$3=$O592+5*$J592,$N592*(1+(O$2*0.03)),"")))))))</f>
        <v>20000</v>
      </c>
      <c r="Q592" s="2" t="str">
        <f t="shared" si="660"/>
        <v/>
      </c>
      <c r="R592" s="2" t="str">
        <f t="shared" si="660"/>
        <v/>
      </c>
      <c r="S592" s="2" t="str">
        <f t="shared" si="660"/>
        <v/>
      </c>
      <c r="T592" s="2" t="str">
        <f t="shared" si="660"/>
        <v/>
      </c>
      <c r="U592" s="2" t="str">
        <f t="shared" si="660"/>
        <v/>
      </c>
      <c r="V592" s="2" t="str">
        <f t="shared" si="660"/>
        <v/>
      </c>
      <c r="W592" s="2" t="str">
        <f t="shared" si="660"/>
        <v/>
      </c>
      <c r="X592" s="2" t="str">
        <f t="shared" si="660"/>
        <v/>
      </c>
      <c r="Y592" s="2" t="str">
        <f t="shared" si="660"/>
        <v/>
      </c>
      <c r="Z592" s="2" t="str">
        <f t="shared" si="660"/>
        <v/>
      </c>
      <c r="AA592" s="2" t="str">
        <f t="shared" si="660"/>
        <v/>
      </c>
      <c r="AB592" s="2" t="str">
        <f t="shared" si="660"/>
        <v/>
      </c>
      <c r="AC592" s="2" t="str">
        <f t="shared" si="660"/>
        <v/>
      </c>
      <c r="AD592" s="2" t="str">
        <f t="shared" si="660"/>
        <v/>
      </c>
      <c r="AE592" s="2">
        <f t="shared" si="660"/>
        <v>29000</v>
      </c>
      <c r="AF592" s="2" t="str">
        <f t="shared" si="660"/>
        <v/>
      </c>
      <c r="AG592" s="2" t="str">
        <f t="shared" si="660"/>
        <v/>
      </c>
      <c r="AH592" s="2" t="str">
        <f t="shared" si="660"/>
        <v/>
      </c>
      <c r="AI592" s="2" t="str">
        <f t="shared" si="660"/>
        <v/>
      </c>
    </row>
    <row r="593" spans="2:35" ht="15" customHeight="1" x14ac:dyDescent="0.3">
      <c r="B593" t="s">
        <v>96</v>
      </c>
      <c r="C593" t="s">
        <v>261</v>
      </c>
      <c r="D593" t="s">
        <v>131</v>
      </c>
      <c r="F593" t="s">
        <v>146</v>
      </c>
      <c r="G593" s="9"/>
      <c r="H593" s="3">
        <v>1</v>
      </c>
      <c r="I593" s="8">
        <f>IF(H593="","",INDEX(Systems!F$4:F$985,MATCH($F593,Systems!D$4:D$985,0),1))</f>
        <v>40000</v>
      </c>
      <c r="J593" s="9">
        <f>IF(H593="","",INDEX(Systems!E$4:E$985,MATCH($F593,Systems!D$4:D$985,0),1))</f>
        <v>20</v>
      </c>
      <c r="K593" s="9" t="s">
        <v>108</v>
      </c>
      <c r="L593" s="9">
        <v>2000</v>
      </c>
      <c r="M593" s="9">
        <v>3</v>
      </c>
      <c r="N593" s="8">
        <f t="shared" si="637"/>
        <v>40000</v>
      </c>
      <c r="O593" s="9">
        <f t="shared" si="638"/>
        <v>2020</v>
      </c>
      <c r="P593" s="2" t="str">
        <f t="shared" ref="P593:AI593" si="661">IF($B593="","",IF($O593=P$3,$N593*(1+(O$2*0.03)),IF(P$3=$O593+$J593,$N593*(1+(O$2*0.03)),IF(P$3=$O593+2*$J593,$N593*(1+(O$2*0.03)),IF(P$3=$O593+3*$J593,$N593*(1+(O$2*0.03)),IF(P$3=$O593+4*$J593,$N593*(1+(O$2*0.03)),IF(P$3=$O593+5*$J593,$N593*(1+(O$2*0.03)),"")))))))</f>
        <v/>
      </c>
      <c r="Q593" s="2">
        <f t="shared" si="661"/>
        <v>41200</v>
      </c>
      <c r="R593" s="2" t="str">
        <f t="shared" si="661"/>
        <v/>
      </c>
      <c r="S593" s="2" t="str">
        <f t="shared" si="661"/>
        <v/>
      </c>
      <c r="T593" s="2" t="str">
        <f t="shared" si="661"/>
        <v/>
      </c>
      <c r="U593" s="2" t="str">
        <f t="shared" si="661"/>
        <v/>
      </c>
      <c r="V593" s="2" t="str">
        <f t="shared" si="661"/>
        <v/>
      </c>
      <c r="W593" s="2" t="str">
        <f t="shared" si="661"/>
        <v/>
      </c>
      <c r="X593" s="2" t="str">
        <f t="shared" si="661"/>
        <v/>
      </c>
      <c r="Y593" s="2" t="str">
        <f t="shared" si="661"/>
        <v/>
      </c>
      <c r="Z593" s="2" t="str">
        <f t="shared" si="661"/>
        <v/>
      </c>
      <c r="AA593" s="2" t="str">
        <f t="shared" si="661"/>
        <v/>
      </c>
      <c r="AB593" s="2" t="str">
        <f t="shared" si="661"/>
        <v/>
      </c>
      <c r="AC593" s="2" t="str">
        <f t="shared" si="661"/>
        <v/>
      </c>
      <c r="AD593" s="2" t="str">
        <f t="shared" si="661"/>
        <v/>
      </c>
      <c r="AE593" s="2" t="str">
        <f t="shared" si="661"/>
        <v/>
      </c>
      <c r="AF593" s="2" t="str">
        <f t="shared" si="661"/>
        <v/>
      </c>
      <c r="AG593" s="2" t="str">
        <f t="shared" si="661"/>
        <v/>
      </c>
      <c r="AH593" s="2" t="str">
        <f t="shared" si="661"/>
        <v/>
      </c>
      <c r="AI593" s="2" t="str">
        <f t="shared" si="661"/>
        <v/>
      </c>
    </row>
    <row r="594" spans="2:35" ht="15" customHeight="1" x14ac:dyDescent="0.3">
      <c r="B594" t="s">
        <v>96</v>
      </c>
      <c r="C594" t="s">
        <v>261</v>
      </c>
      <c r="D594" t="s">
        <v>5</v>
      </c>
      <c r="E594" s="9" t="s">
        <v>497</v>
      </c>
      <c r="F594" t="s">
        <v>63</v>
      </c>
      <c r="G594" s="9"/>
      <c r="H594" s="3">
        <v>1</v>
      </c>
      <c r="I594" s="8">
        <f>IF(H594="","",INDEX(Systems!F$4:F$985,MATCH($F594,Systems!D$4:D$985,0),1))</f>
        <v>12000</v>
      </c>
      <c r="J594" s="9">
        <f>IF(H594="","",INDEX(Systems!E$4:E$985,MATCH($F594,Systems!D$4:D$985,0),1))</f>
        <v>15</v>
      </c>
      <c r="K594" s="9" t="s">
        <v>108</v>
      </c>
      <c r="L594" s="9">
        <v>2009</v>
      </c>
      <c r="M594" s="9">
        <v>3</v>
      </c>
      <c r="N594" s="8">
        <f t="shared" si="637"/>
        <v>12000</v>
      </c>
      <c r="O594" s="9">
        <f t="shared" si="638"/>
        <v>2024</v>
      </c>
      <c r="P594" s="2" t="str">
        <f t="shared" ref="P594:AI594" si="662">IF($B594="","",IF($O594=P$3,$N594*(1+(O$2*0.03)),IF(P$3=$O594+$J594,$N594*(1+(O$2*0.03)),IF(P$3=$O594+2*$J594,$N594*(1+(O$2*0.03)),IF(P$3=$O594+3*$J594,$N594*(1+(O$2*0.03)),IF(P$3=$O594+4*$J594,$N594*(1+(O$2*0.03)),IF(P$3=$O594+5*$J594,$N594*(1+(O$2*0.03)),"")))))))</f>
        <v/>
      </c>
      <c r="Q594" s="2" t="str">
        <f t="shared" si="662"/>
        <v/>
      </c>
      <c r="R594" s="2" t="str">
        <f t="shared" si="662"/>
        <v/>
      </c>
      <c r="S594" s="2" t="str">
        <f t="shared" si="662"/>
        <v/>
      </c>
      <c r="T594" s="2" t="str">
        <f t="shared" si="662"/>
        <v/>
      </c>
      <c r="U594" s="2">
        <f t="shared" si="662"/>
        <v>13799.999999999998</v>
      </c>
      <c r="V594" s="2" t="str">
        <f t="shared" si="662"/>
        <v/>
      </c>
      <c r="W594" s="2" t="str">
        <f t="shared" si="662"/>
        <v/>
      </c>
      <c r="X594" s="2" t="str">
        <f t="shared" si="662"/>
        <v/>
      </c>
      <c r="Y594" s="2" t="str">
        <f t="shared" si="662"/>
        <v/>
      </c>
      <c r="Z594" s="2" t="str">
        <f t="shared" si="662"/>
        <v/>
      </c>
      <c r="AA594" s="2" t="str">
        <f t="shared" si="662"/>
        <v/>
      </c>
      <c r="AB594" s="2" t="str">
        <f t="shared" si="662"/>
        <v/>
      </c>
      <c r="AC594" s="2" t="str">
        <f t="shared" si="662"/>
        <v/>
      </c>
      <c r="AD594" s="2" t="str">
        <f t="shared" si="662"/>
        <v/>
      </c>
      <c r="AE594" s="2" t="str">
        <f t="shared" si="662"/>
        <v/>
      </c>
      <c r="AF594" s="2" t="str">
        <f t="shared" si="662"/>
        <v/>
      </c>
      <c r="AG594" s="2" t="str">
        <f t="shared" si="662"/>
        <v/>
      </c>
      <c r="AH594" s="2" t="str">
        <f t="shared" si="662"/>
        <v/>
      </c>
      <c r="AI594" s="2" t="str">
        <f t="shared" si="662"/>
        <v/>
      </c>
    </row>
    <row r="595" spans="2:35" ht="15" customHeight="1" x14ac:dyDescent="0.3">
      <c r="B595" t="s">
        <v>96</v>
      </c>
      <c r="C595" t="s">
        <v>261</v>
      </c>
      <c r="D595" t="s">
        <v>5</v>
      </c>
      <c r="E595" s="9" t="s">
        <v>497</v>
      </c>
      <c r="F595" t="s">
        <v>63</v>
      </c>
      <c r="G595" s="9"/>
      <c r="H595" s="3">
        <v>1</v>
      </c>
      <c r="I595" s="8">
        <f>IF(H595="","",INDEX(Systems!F$4:F$985,MATCH($F595,Systems!D$4:D$985,0),1))</f>
        <v>12000</v>
      </c>
      <c r="J595" s="9">
        <f>IF(H595="","",INDEX(Systems!E$4:E$985,MATCH($F595,Systems!D$4:D$985,0),1))</f>
        <v>15</v>
      </c>
      <c r="K595" s="9" t="s">
        <v>108</v>
      </c>
      <c r="L595" s="9">
        <v>2009</v>
      </c>
      <c r="M595" s="9">
        <v>3</v>
      </c>
      <c r="N595" s="8">
        <f t="shared" si="637"/>
        <v>12000</v>
      </c>
      <c r="O595" s="9">
        <f t="shared" si="638"/>
        <v>2024</v>
      </c>
      <c r="P595" s="2" t="str">
        <f t="shared" ref="P595:AI595" si="663">IF($B595="","",IF($O595=P$3,$N595*(1+(O$2*0.03)),IF(P$3=$O595+$J595,$N595*(1+(O$2*0.03)),IF(P$3=$O595+2*$J595,$N595*(1+(O$2*0.03)),IF(P$3=$O595+3*$J595,$N595*(1+(O$2*0.03)),IF(P$3=$O595+4*$J595,$N595*(1+(O$2*0.03)),IF(P$3=$O595+5*$J595,$N595*(1+(O$2*0.03)),"")))))))</f>
        <v/>
      </c>
      <c r="Q595" s="2" t="str">
        <f t="shared" si="663"/>
        <v/>
      </c>
      <c r="R595" s="2" t="str">
        <f t="shared" si="663"/>
        <v/>
      </c>
      <c r="S595" s="2" t="str">
        <f t="shared" si="663"/>
        <v/>
      </c>
      <c r="T595" s="2" t="str">
        <f t="shared" si="663"/>
        <v/>
      </c>
      <c r="U595" s="2">
        <f t="shared" si="663"/>
        <v>13799.999999999998</v>
      </c>
      <c r="V595" s="2" t="str">
        <f t="shared" si="663"/>
        <v/>
      </c>
      <c r="W595" s="2" t="str">
        <f t="shared" si="663"/>
        <v/>
      </c>
      <c r="X595" s="2" t="str">
        <f t="shared" si="663"/>
        <v/>
      </c>
      <c r="Y595" s="2" t="str">
        <f t="shared" si="663"/>
        <v/>
      </c>
      <c r="Z595" s="2" t="str">
        <f t="shared" si="663"/>
        <v/>
      </c>
      <c r="AA595" s="2" t="str">
        <f t="shared" si="663"/>
        <v/>
      </c>
      <c r="AB595" s="2" t="str">
        <f t="shared" si="663"/>
        <v/>
      </c>
      <c r="AC595" s="2" t="str">
        <f t="shared" si="663"/>
        <v/>
      </c>
      <c r="AD595" s="2" t="str">
        <f t="shared" si="663"/>
        <v/>
      </c>
      <c r="AE595" s="2" t="str">
        <f t="shared" si="663"/>
        <v/>
      </c>
      <c r="AF595" s="2" t="str">
        <f t="shared" si="663"/>
        <v/>
      </c>
      <c r="AG595" s="2" t="str">
        <f t="shared" si="663"/>
        <v/>
      </c>
      <c r="AH595" s="2" t="str">
        <f t="shared" si="663"/>
        <v/>
      </c>
      <c r="AI595" s="2" t="str">
        <f t="shared" si="663"/>
        <v/>
      </c>
    </row>
    <row r="596" spans="2:35" ht="15" customHeight="1" x14ac:dyDescent="0.3">
      <c r="B596" t="s">
        <v>96</v>
      </c>
      <c r="C596" t="s">
        <v>261</v>
      </c>
      <c r="D596" t="s">
        <v>5</v>
      </c>
      <c r="E596" s="9" t="s">
        <v>497</v>
      </c>
      <c r="F596" t="s">
        <v>63</v>
      </c>
      <c r="G596" s="9"/>
      <c r="H596" s="3">
        <v>1</v>
      </c>
      <c r="I596" s="8">
        <f>IF(H596="","",INDEX(Systems!F$4:F$985,MATCH($F596,Systems!D$4:D$985,0),1))</f>
        <v>12000</v>
      </c>
      <c r="J596" s="9">
        <f>IF(H596="","",INDEX(Systems!E$4:E$985,MATCH($F596,Systems!D$4:D$985,0),1))</f>
        <v>15</v>
      </c>
      <c r="K596" s="9" t="s">
        <v>108</v>
      </c>
      <c r="L596" s="9">
        <v>2009</v>
      </c>
      <c r="M596" s="9">
        <v>3</v>
      </c>
      <c r="N596" s="8">
        <f t="shared" si="637"/>
        <v>12000</v>
      </c>
      <c r="O596" s="9">
        <f t="shared" si="638"/>
        <v>2024</v>
      </c>
      <c r="P596" s="2" t="str">
        <f t="shared" ref="P596:AI596" si="664">IF($B596="","",IF($O596=P$3,$N596*(1+(O$2*0.03)),IF(P$3=$O596+$J596,$N596*(1+(O$2*0.03)),IF(P$3=$O596+2*$J596,$N596*(1+(O$2*0.03)),IF(P$3=$O596+3*$J596,$N596*(1+(O$2*0.03)),IF(P$3=$O596+4*$J596,$N596*(1+(O$2*0.03)),IF(P$3=$O596+5*$J596,$N596*(1+(O$2*0.03)),"")))))))</f>
        <v/>
      </c>
      <c r="Q596" s="2" t="str">
        <f t="shared" si="664"/>
        <v/>
      </c>
      <c r="R596" s="2" t="str">
        <f t="shared" si="664"/>
        <v/>
      </c>
      <c r="S596" s="2" t="str">
        <f t="shared" si="664"/>
        <v/>
      </c>
      <c r="T596" s="2" t="str">
        <f t="shared" si="664"/>
        <v/>
      </c>
      <c r="U596" s="2">
        <f t="shared" si="664"/>
        <v>13799.999999999998</v>
      </c>
      <c r="V596" s="2" t="str">
        <f t="shared" si="664"/>
        <v/>
      </c>
      <c r="W596" s="2" t="str">
        <f t="shared" si="664"/>
        <v/>
      </c>
      <c r="X596" s="2" t="str">
        <f t="shared" si="664"/>
        <v/>
      </c>
      <c r="Y596" s="2" t="str">
        <f t="shared" si="664"/>
        <v/>
      </c>
      <c r="Z596" s="2" t="str">
        <f t="shared" si="664"/>
        <v/>
      </c>
      <c r="AA596" s="2" t="str">
        <f t="shared" si="664"/>
        <v/>
      </c>
      <c r="AB596" s="2" t="str">
        <f t="shared" si="664"/>
        <v/>
      </c>
      <c r="AC596" s="2" t="str">
        <f t="shared" si="664"/>
        <v/>
      </c>
      <c r="AD596" s="2" t="str">
        <f t="shared" si="664"/>
        <v/>
      </c>
      <c r="AE596" s="2" t="str">
        <f t="shared" si="664"/>
        <v/>
      </c>
      <c r="AF596" s="2" t="str">
        <f t="shared" si="664"/>
        <v/>
      </c>
      <c r="AG596" s="2" t="str">
        <f t="shared" si="664"/>
        <v/>
      </c>
      <c r="AH596" s="2" t="str">
        <f t="shared" si="664"/>
        <v/>
      </c>
      <c r="AI596" s="2" t="str">
        <f t="shared" si="664"/>
        <v/>
      </c>
    </row>
    <row r="597" spans="2:35" ht="15" customHeight="1" x14ac:dyDescent="0.3">
      <c r="B597" t="s">
        <v>96</v>
      </c>
      <c r="C597" t="s">
        <v>261</v>
      </c>
      <c r="D597" t="s">
        <v>5</v>
      </c>
      <c r="E597" s="9" t="s">
        <v>497</v>
      </c>
      <c r="F597" t="s">
        <v>63</v>
      </c>
      <c r="G597" s="9"/>
      <c r="H597" s="3">
        <v>1</v>
      </c>
      <c r="I597" s="8">
        <f>IF(H597="","",INDEX(Systems!F$4:F$985,MATCH($F597,Systems!D$4:D$985,0),1))</f>
        <v>12000</v>
      </c>
      <c r="J597" s="9">
        <f>IF(H597="","",INDEX(Systems!E$4:E$985,MATCH($F597,Systems!D$4:D$985,0),1))</f>
        <v>15</v>
      </c>
      <c r="K597" s="9" t="s">
        <v>108</v>
      </c>
      <c r="L597" s="9">
        <v>2009</v>
      </c>
      <c r="M597" s="9">
        <v>3</v>
      </c>
      <c r="N597" s="8">
        <f t="shared" si="637"/>
        <v>12000</v>
      </c>
      <c r="O597" s="9">
        <f t="shared" si="638"/>
        <v>2024</v>
      </c>
      <c r="P597" s="2" t="str">
        <f t="shared" ref="P597:AI597" si="665">IF($B597="","",IF($O597=P$3,$N597*(1+(O$2*0.03)),IF(P$3=$O597+$J597,$N597*(1+(O$2*0.03)),IF(P$3=$O597+2*$J597,$N597*(1+(O$2*0.03)),IF(P$3=$O597+3*$J597,$N597*(1+(O$2*0.03)),IF(P$3=$O597+4*$J597,$N597*(1+(O$2*0.03)),IF(P$3=$O597+5*$J597,$N597*(1+(O$2*0.03)),"")))))))</f>
        <v/>
      </c>
      <c r="Q597" s="2" t="str">
        <f t="shared" si="665"/>
        <v/>
      </c>
      <c r="R597" s="2" t="str">
        <f t="shared" si="665"/>
        <v/>
      </c>
      <c r="S597" s="2" t="str">
        <f t="shared" si="665"/>
        <v/>
      </c>
      <c r="T597" s="2" t="str">
        <f t="shared" si="665"/>
        <v/>
      </c>
      <c r="U597" s="2">
        <f t="shared" si="665"/>
        <v>13799.999999999998</v>
      </c>
      <c r="V597" s="2" t="str">
        <f t="shared" si="665"/>
        <v/>
      </c>
      <c r="W597" s="2" t="str">
        <f t="shared" si="665"/>
        <v/>
      </c>
      <c r="X597" s="2" t="str">
        <f t="shared" si="665"/>
        <v/>
      </c>
      <c r="Y597" s="2" t="str">
        <f t="shared" si="665"/>
        <v/>
      </c>
      <c r="Z597" s="2" t="str">
        <f t="shared" si="665"/>
        <v/>
      </c>
      <c r="AA597" s="2" t="str">
        <f t="shared" si="665"/>
        <v/>
      </c>
      <c r="AB597" s="2" t="str">
        <f t="shared" si="665"/>
        <v/>
      </c>
      <c r="AC597" s="2" t="str">
        <f t="shared" si="665"/>
        <v/>
      </c>
      <c r="AD597" s="2" t="str">
        <f t="shared" si="665"/>
        <v/>
      </c>
      <c r="AE597" s="2" t="str">
        <f t="shared" si="665"/>
        <v/>
      </c>
      <c r="AF597" s="2" t="str">
        <f t="shared" si="665"/>
        <v/>
      </c>
      <c r="AG597" s="2" t="str">
        <f t="shared" si="665"/>
        <v/>
      </c>
      <c r="AH597" s="2" t="str">
        <f t="shared" si="665"/>
        <v/>
      </c>
      <c r="AI597" s="2" t="str">
        <f t="shared" si="665"/>
        <v/>
      </c>
    </row>
    <row r="598" spans="2:35" ht="15" customHeight="1" x14ac:dyDescent="0.3">
      <c r="B598" t="s">
        <v>96</v>
      </c>
      <c r="C598" t="s">
        <v>261</v>
      </c>
      <c r="D598" t="s">
        <v>5</v>
      </c>
      <c r="E598" s="9" t="s">
        <v>497</v>
      </c>
      <c r="F598" t="s">
        <v>63</v>
      </c>
      <c r="G598" s="9"/>
      <c r="H598" s="3">
        <v>1</v>
      </c>
      <c r="I598" s="8">
        <f>IF(H598="","",INDEX(Systems!F$4:F$985,MATCH($F598,Systems!D$4:D$985,0),1))</f>
        <v>12000</v>
      </c>
      <c r="J598" s="9">
        <f>IF(H598="","",INDEX(Systems!E$4:E$985,MATCH($F598,Systems!D$4:D$985,0),1))</f>
        <v>15</v>
      </c>
      <c r="K598" s="9" t="s">
        <v>108</v>
      </c>
      <c r="L598" s="9">
        <v>2009</v>
      </c>
      <c r="M598" s="9">
        <v>3</v>
      </c>
      <c r="N598" s="8">
        <f t="shared" si="637"/>
        <v>12000</v>
      </c>
      <c r="O598" s="9">
        <f t="shared" si="638"/>
        <v>2024</v>
      </c>
      <c r="P598" s="2" t="str">
        <f t="shared" ref="P598:AI598" si="666">IF($B598="","",IF($O598=P$3,$N598*(1+(O$2*0.03)),IF(P$3=$O598+$J598,$N598*(1+(O$2*0.03)),IF(P$3=$O598+2*$J598,$N598*(1+(O$2*0.03)),IF(P$3=$O598+3*$J598,$N598*(1+(O$2*0.03)),IF(P$3=$O598+4*$J598,$N598*(1+(O$2*0.03)),IF(P$3=$O598+5*$J598,$N598*(1+(O$2*0.03)),"")))))))</f>
        <v/>
      </c>
      <c r="Q598" s="2" t="str">
        <f t="shared" si="666"/>
        <v/>
      </c>
      <c r="R598" s="2" t="str">
        <f t="shared" si="666"/>
        <v/>
      </c>
      <c r="S598" s="2" t="str">
        <f t="shared" si="666"/>
        <v/>
      </c>
      <c r="T598" s="2" t="str">
        <f t="shared" si="666"/>
        <v/>
      </c>
      <c r="U598" s="2">
        <f t="shared" si="666"/>
        <v>13799.999999999998</v>
      </c>
      <c r="V598" s="2" t="str">
        <f t="shared" si="666"/>
        <v/>
      </c>
      <c r="W598" s="2" t="str">
        <f t="shared" si="666"/>
        <v/>
      </c>
      <c r="X598" s="2" t="str">
        <f t="shared" si="666"/>
        <v/>
      </c>
      <c r="Y598" s="2" t="str">
        <f t="shared" si="666"/>
        <v/>
      </c>
      <c r="Z598" s="2" t="str">
        <f t="shared" si="666"/>
        <v/>
      </c>
      <c r="AA598" s="2" t="str">
        <f t="shared" si="666"/>
        <v/>
      </c>
      <c r="AB598" s="2" t="str">
        <f t="shared" si="666"/>
        <v/>
      </c>
      <c r="AC598" s="2" t="str">
        <f t="shared" si="666"/>
        <v/>
      </c>
      <c r="AD598" s="2" t="str">
        <f t="shared" si="666"/>
        <v/>
      </c>
      <c r="AE598" s="2" t="str">
        <f t="shared" si="666"/>
        <v/>
      </c>
      <c r="AF598" s="2" t="str">
        <f t="shared" si="666"/>
        <v/>
      </c>
      <c r="AG598" s="2" t="str">
        <f t="shared" si="666"/>
        <v/>
      </c>
      <c r="AH598" s="2" t="str">
        <f t="shared" si="666"/>
        <v/>
      </c>
      <c r="AI598" s="2" t="str">
        <f t="shared" si="666"/>
        <v/>
      </c>
    </row>
    <row r="599" spans="2:35" ht="15" customHeight="1" x14ac:dyDescent="0.3">
      <c r="B599" t="s">
        <v>96</v>
      </c>
      <c r="C599" t="s">
        <v>261</v>
      </c>
      <c r="D599" t="s">
        <v>5</v>
      </c>
      <c r="E599" s="9" t="s">
        <v>497</v>
      </c>
      <c r="F599" t="s">
        <v>63</v>
      </c>
      <c r="G599" s="9"/>
      <c r="H599" s="3">
        <v>1</v>
      </c>
      <c r="I599" s="8">
        <f>IF(H599="","",INDEX(Systems!F$4:F$985,MATCH($F599,Systems!D$4:D$985,0),1))</f>
        <v>12000</v>
      </c>
      <c r="J599" s="9">
        <f>IF(H599="","",INDEX(Systems!E$4:E$985,MATCH($F599,Systems!D$4:D$985,0),1))</f>
        <v>15</v>
      </c>
      <c r="K599" s="9" t="s">
        <v>108</v>
      </c>
      <c r="L599" s="9">
        <v>2009</v>
      </c>
      <c r="M599" s="9">
        <v>3</v>
      </c>
      <c r="N599" s="8">
        <f t="shared" si="637"/>
        <v>12000</v>
      </c>
      <c r="O599" s="9">
        <f t="shared" si="638"/>
        <v>2024</v>
      </c>
      <c r="P599" s="2" t="str">
        <f t="shared" ref="P599:AI599" si="667">IF($B599="","",IF($O599=P$3,$N599*(1+(O$2*0.03)),IF(P$3=$O599+$J599,$N599*(1+(O$2*0.03)),IF(P$3=$O599+2*$J599,$N599*(1+(O$2*0.03)),IF(P$3=$O599+3*$J599,$N599*(1+(O$2*0.03)),IF(P$3=$O599+4*$J599,$N599*(1+(O$2*0.03)),IF(P$3=$O599+5*$J599,$N599*(1+(O$2*0.03)),"")))))))</f>
        <v/>
      </c>
      <c r="Q599" s="2" t="str">
        <f t="shared" si="667"/>
        <v/>
      </c>
      <c r="R599" s="2" t="str">
        <f t="shared" si="667"/>
        <v/>
      </c>
      <c r="S599" s="2" t="str">
        <f t="shared" si="667"/>
        <v/>
      </c>
      <c r="T599" s="2" t="str">
        <f t="shared" si="667"/>
        <v/>
      </c>
      <c r="U599" s="2">
        <f t="shared" si="667"/>
        <v>13799.999999999998</v>
      </c>
      <c r="V599" s="2" t="str">
        <f t="shared" si="667"/>
        <v/>
      </c>
      <c r="W599" s="2" t="str">
        <f t="shared" si="667"/>
        <v/>
      </c>
      <c r="X599" s="2" t="str">
        <f t="shared" si="667"/>
        <v/>
      </c>
      <c r="Y599" s="2" t="str">
        <f t="shared" si="667"/>
        <v/>
      </c>
      <c r="Z599" s="2" t="str">
        <f t="shared" si="667"/>
        <v/>
      </c>
      <c r="AA599" s="2" t="str">
        <f t="shared" si="667"/>
        <v/>
      </c>
      <c r="AB599" s="2" t="str">
        <f t="shared" si="667"/>
        <v/>
      </c>
      <c r="AC599" s="2" t="str">
        <f t="shared" si="667"/>
        <v/>
      </c>
      <c r="AD599" s="2" t="str">
        <f t="shared" si="667"/>
        <v/>
      </c>
      <c r="AE599" s="2" t="str">
        <f t="shared" si="667"/>
        <v/>
      </c>
      <c r="AF599" s="2" t="str">
        <f t="shared" si="667"/>
        <v/>
      </c>
      <c r="AG599" s="2" t="str">
        <f t="shared" si="667"/>
        <v/>
      </c>
      <c r="AH599" s="2" t="str">
        <f t="shared" si="667"/>
        <v/>
      </c>
      <c r="AI599" s="2" t="str">
        <f t="shared" si="667"/>
        <v/>
      </c>
    </row>
    <row r="600" spans="2:35" ht="15" customHeight="1" x14ac:dyDescent="0.3">
      <c r="B600" t="s">
        <v>96</v>
      </c>
      <c r="C600" t="s">
        <v>261</v>
      </c>
      <c r="D600" t="s">
        <v>5</v>
      </c>
      <c r="E600" s="9" t="s">
        <v>497</v>
      </c>
      <c r="F600" t="s">
        <v>63</v>
      </c>
      <c r="G600" s="9"/>
      <c r="H600" s="3">
        <v>1</v>
      </c>
      <c r="I600" s="8">
        <f>IF(H600="","",INDEX(Systems!F$4:F$985,MATCH($F600,Systems!D$4:D$985,0),1))</f>
        <v>12000</v>
      </c>
      <c r="J600" s="9">
        <f>IF(H600="","",INDEX(Systems!E$4:E$985,MATCH($F600,Systems!D$4:D$985,0),1))</f>
        <v>15</v>
      </c>
      <c r="K600" s="9" t="s">
        <v>108</v>
      </c>
      <c r="L600" s="9">
        <v>2009</v>
      </c>
      <c r="M600" s="9">
        <v>3</v>
      </c>
      <c r="N600" s="8">
        <f t="shared" si="637"/>
        <v>12000</v>
      </c>
      <c r="O600" s="9">
        <f t="shared" si="638"/>
        <v>2024</v>
      </c>
      <c r="P600" s="2" t="str">
        <f t="shared" ref="P600:AI600" si="668">IF($B600="","",IF($O600=P$3,$N600*(1+(O$2*0.03)),IF(P$3=$O600+$J600,$N600*(1+(O$2*0.03)),IF(P$3=$O600+2*$J600,$N600*(1+(O$2*0.03)),IF(P$3=$O600+3*$J600,$N600*(1+(O$2*0.03)),IF(P$3=$O600+4*$J600,$N600*(1+(O$2*0.03)),IF(P$3=$O600+5*$J600,$N600*(1+(O$2*0.03)),"")))))))</f>
        <v/>
      </c>
      <c r="Q600" s="2" t="str">
        <f t="shared" si="668"/>
        <v/>
      </c>
      <c r="R600" s="2" t="str">
        <f t="shared" si="668"/>
        <v/>
      </c>
      <c r="S600" s="2" t="str">
        <f t="shared" si="668"/>
        <v/>
      </c>
      <c r="T600" s="2" t="str">
        <f t="shared" si="668"/>
        <v/>
      </c>
      <c r="U600" s="2">
        <f t="shared" si="668"/>
        <v>13799.999999999998</v>
      </c>
      <c r="V600" s="2" t="str">
        <f t="shared" si="668"/>
        <v/>
      </c>
      <c r="W600" s="2" t="str">
        <f t="shared" si="668"/>
        <v/>
      </c>
      <c r="X600" s="2" t="str">
        <f t="shared" si="668"/>
        <v/>
      </c>
      <c r="Y600" s="2" t="str">
        <f t="shared" si="668"/>
        <v/>
      </c>
      <c r="Z600" s="2" t="str">
        <f t="shared" si="668"/>
        <v/>
      </c>
      <c r="AA600" s="2" t="str">
        <f t="shared" si="668"/>
        <v/>
      </c>
      <c r="AB600" s="2" t="str">
        <f t="shared" si="668"/>
        <v/>
      </c>
      <c r="AC600" s="2" t="str">
        <f t="shared" si="668"/>
        <v/>
      </c>
      <c r="AD600" s="2" t="str">
        <f t="shared" si="668"/>
        <v/>
      </c>
      <c r="AE600" s="2" t="str">
        <f t="shared" si="668"/>
        <v/>
      </c>
      <c r="AF600" s="2" t="str">
        <f t="shared" si="668"/>
        <v/>
      </c>
      <c r="AG600" s="2" t="str">
        <f t="shared" si="668"/>
        <v/>
      </c>
      <c r="AH600" s="2" t="str">
        <f t="shared" si="668"/>
        <v/>
      </c>
      <c r="AI600" s="2" t="str">
        <f t="shared" si="668"/>
        <v/>
      </c>
    </row>
    <row r="601" spans="2:35" ht="15" customHeight="1" x14ac:dyDescent="0.3">
      <c r="B601" t="s">
        <v>96</v>
      </c>
      <c r="C601" t="s">
        <v>261</v>
      </c>
      <c r="D601" t="s">
        <v>5</v>
      </c>
      <c r="E601" s="9" t="s">
        <v>497</v>
      </c>
      <c r="F601" t="s">
        <v>63</v>
      </c>
      <c r="G601" s="9"/>
      <c r="H601" s="3">
        <v>1</v>
      </c>
      <c r="I601" s="8">
        <f>IF(H601="","",INDEX(Systems!F$4:F$985,MATCH($F601,Systems!D$4:D$985,0),1))</f>
        <v>12000</v>
      </c>
      <c r="J601" s="9">
        <f>IF(H601="","",INDEX(Systems!E$4:E$985,MATCH($F601,Systems!D$4:D$985,0),1))</f>
        <v>15</v>
      </c>
      <c r="K601" s="9" t="s">
        <v>108</v>
      </c>
      <c r="L601" s="9">
        <v>2009</v>
      </c>
      <c r="M601" s="9">
        <v>3</v>
      </c>
      <c r="N601" s="8">
        <f t="shared" si="637"/>
        <v>12000</v>
      </c>
      <c r="O601" s="9">
        <f t="shared" si="638"/>
        <v>2024</v>
      </c>
      <c r="P601" s="2" t="str">
        <f t="shared" ref="P601:AI601" si="669">IF($B601="","",IF($O601=P$3,$N601*(1+(O$2*0.03)),IF(P$3=$O601+$J601,$N601*(1+(O$2*0.03)),IF(P$3=$O601+2*$J601,$N601*(1+(O$2*0.03)),IF(P$3=$O601+3*$J601,$N601*(1+(O$2*0.03)),IF(P$3=$O601+4*$J601,$N601*(1+(O$2*0.03)),IF(P$3=$O601+5*$J601,$N601*(1+(O$2*0.03)),"")))))))</f>
        <v/>
      </c>
      <c r="Q601" s="2" t="str">
        <f t="shared" si="669"/>
        <v/>
      </c>
      <c r="R601" s="2" t="str">
        <f t="shared" si="669"/>
        <v/>
      </c>
      <c r="S601" s="2" t="str">
        <f t="shared" si="669"/>
        <v/>
      </c>
      <c r="T601" s="2" t="str">
        <f t="shared" si="669"/>
        <v/>
      </c>
      <c r="U601" s="2">
        <f t="shared" si="669"/>
        <v>13799.999999999998</v>
      </c>
      <c r="V601" s="2" t="str">
        <f t="shared" si="669"/>
        <v/>
      </c>
      <c r="W601" s="2" t="str">
        <f t="shared" si="669"/>
        <v/>
      </c>
      <c r="X601" s="2" t="str">
        <f t="shared" si="669"/>
        <v/>
      </c>
      <c r="Y601" s="2" t="str">
        <f t="shared" si="669"/>
        <v/>
      </c>
      <c r="Z601" s="2" t="str">
        <f t="shared" si="669"/>
        <v/>
      </c>
      <c r="AA601" s="2" t="str">
        <f t="shared" si="669"/>
        <v/>
      </c>
      <c r="AB601" s="2" t="str">
        <f t="shared" si="669"/>
        <v/>
      </c>
      <c r="AC601" s="2" t="str">
        <f t="shared" si="669"/>
        <v/>
      </c>
      <c r="AD601" s="2" t="str">
        <f t="shared" si="669"/>
        <v/>
      </c>
      <c r="AE601" s="2" t="str">
        <f t="shared" si="669"/>
        <v/>
      </c>
      <c r="AF601" s="2" t="str">
        <f t="shared" si="669"/>
        <v/>
      </c>
      <c r="AG601" s="2" t="str">
        <f t="shared" si="669"/>
        <v/>
      </c>
      <c r="AH601" s="2" t="str">
        <f t="shared" si="669"/>
        <v/>
      </c>
      <c r="AI601" s="2" t="str">
        <f t="shared" si="669"/>
        <v/>
      </c>
    </row>
    <row r="602" spans="2:35" ht="15" customHeight="1" x14ac:dyDescent="0.3">
      <c r="B602" t="s">
        <v>96</v>
      </c>
      <c r="C602" t="s">
        <v>261</v>
      </c>
      <c r="D602" t="s">
        <v>5</v>
      </c>
      <c r="E602" s="9" t="s">
        <v>493</v>
      </c>
      <c r="F602" t="s">
        <v>63</v>
      </c>
      <c r="G602" s="9"/>
      <c r="H602" s="3">
        <v>1</v>
      </c>
      <c r="I602" s="8">
        <f>IF(H602="","",INDEX(Systems!F$4:F$985,MATCH($F602,Systems!D$4:D$985,0),1))</f>
        <v>12000</v>
      </c>
      <c r="J602" s="9">
        <f>IF(H602="","",INDEX(Systems!E$4:E$985,MATCH($F602,Systems!D$4:D$985,0),1))</f>
        <v>15</v>
      </c>
      <c r="K602" s="9" t="s">
        <v>108</v>
      </c>
      <c r="L602" s="9">
        <v>2009</v>
      </c>
      <c r="M602" s="9">
        <v>3</v>
      </c>
      <c r="N602" s="8">
        <f t="shared" si="637"/>
        <v>12000</v>
      </c>
      <c r="O602" s="9">
        <f t="shared" si="638"/>
        <v>2024</v>
      </c>
      <c r="P602" s="2" t="str">
        <f t="shared" ref="P602:AI602" si="670">IF($B602="","",IF($O602=P$3,$N602*(1+(O$2*0.03)),IF(P$3=$O602+$J602,$N602*(1+(O$2*0.03)),IF(P$3=$O602+2*$J602,$N602*(1+(O$2*0.03)),IF(P$3=$O602+3*$J602,$N602*(1+(O$2*0.03)),IF(P$3=$O602+4*$J602,$N602*(1+(O$2*0.03)),IF(P$3=$O602+5*$J602,$N602*(1+(O$2*0.03)),"")))))))</f>
        <v/>
      </c>
      <c r="Q602" s="2" t="str">
        <f t="shared" si="670"/>
        <v/>
      </c>
      <c r="R602" s="2" t="str">
        <f t="shared" si="670"/>
        <v/>
      </c>
      <c r="S602" s="2" t="str">
        <f t="shared" si="670"/>
        <v/>
      </c>
      <c r="T602" s="2" t="str">
        <f t="shared" si="670"/>
        <v/>
      </c>
      <c r="U602" s="2">
        <f t="shared" si="670"/>
        <v>13799.999999999998</v>
      </c>
      <c r="V602" s="2" t="str">
        <f t="shared" si="670"/>
        <v/>
      </c>
      <c r="W602" s="2" t="str">
        <f t="shared" si="670"/>
        <v/>
      </c>
      <c r="X602" s="2" t="str">
        <f t="shared" si="670"/>
        <v/>
      </c>
      <c r="Y602" s="2" t="str">
        <f t="shared" si="670"/>
        <v/>
      </c>
      <c r="Z602" s="2" t="str">
        <f t="shared" si="670"/>
        <v/>
      </c>
      <c r="AA602" s="2" t="str">
        <f t="shared" si="670"/>
        <v/>
      </c>
      <c r="AB602" s="2" t="str">
        <f t="shared" si="670"/>
        <v/>
      </c>
      <c r="AC602" s="2" t="str">
        <f t="shared" si="670"/>
        <v/>
      </c>
      <c r="AD602" s="2" t="str">
        <f t="shared" si="670"/>
        <v/>
      </c>
      <c r="AE602" s="2" t="str">
        <f t="shared" si="670"/>
        <v/>
      </c>
      <c r="AF602" s="2" t="str">
        <f t="shared" si="670"/>
        <v/>
      </c>
      <c r="AG602" s="2" t="str">
        <f t="shared" si="670"/>
        <v/>
      </c>
      <c r="AH602" s="2" t="str">
        <f t="shared" si="670"/>
        <v/>
      </c>
      <c r="AI602" s="2" t="str">
        <f t="shared" si="670"/>
        <v/>
      </c>
    </row>
    <row r="603" spans="2:35" ht="15" customHeight="1" x14ac:dyDescent="0.3">
      <c r="B603" t="s">
        <v>96</v>
      </c>
      <c r="C603" t="s">
        <v>261</v>
      </c>
      <c r="D603" t="s">
        <v>5</v>
      </c>
      <c r="E603" s="9" t="s">
        <v>494</v>
      </c>
      <c r="F603" t="s">
        <v>63</v>
      </c>
      <c r="G603" s="9"/>
      <c r="H603" s="3">
        <v>1</v>
      </c>
      <c r="I603" s="8">
        <f>IF(H603="","",INDEX(Systems!F$4:F$985,MATCH($F603,Systems!D$4:D$985,0),1))</f>
        <v>12000</v>
      </c>
      <c r="J603" s="9">
        <f>IF(H603="","",INDEX(Systems!E$4:E$985,MATCH($F603,Systems!D$4:D$985,0),1))</f>
        <v>15</v>
      </c>
      <c r="K603" s="9" t="s">
        <v>108</v>
      </c>
      <c r="L603" s="9">
        <v>2009</v>
      </c>
      <c r="M603" s="9">
        <v>3</v>
      </c>
      <c r="N603" s="8">
        <f t="shared" si="637"/>
        <v>12000</v>
      </c>
      <c r="O603" s="9">
        <f t="shared" si="638"/>
        <v>2024</v>
      </c>
      <c r="P603" s="2" t="str">
        <f t="shared" ref="P603:AI603" si="671">IF($B603="","",IF($O603=P$3,$N603*(1+(O$2*0.03)),IF(P$3=$O603+$J603,$N603*(1+(O$2*0.03)),IF(P$3=$O603+2*$J603,$N603*(1+(O$2*0.03)),IF(P$3=$O603+3*$J603,$N603*(1+(O$2*0.03)),IF(P$3=$O603+4*$J603,$N603*(1+(O$2*0.03)),IF(P$3=$O603+5*$J603,$N603*(1+(O$2*0.03)),"")))))))</f>
        <v/>
      </c>
      <c r="Q603" s="2" t="str">
        <f t="shared" si="671"/>
        <v/>
      </c>
      <c r="R603" s="2" t="str">
        <f t="shared" si="671"/>
        <v/>
      </c>
      <c r="S603" s="2" t="str">
        <f t="shared" si="671"/>
        <v/>
      </c>
      <c r="T603" s="2" t="str">
        <f t="shared" si="671"/>
        <v/>
      </c>
      <c r="U603" s="2">
        <f t="shared" si="671"/>
        <v>13799.999999999998</v>
      </c>
      <c r="V603" s="2" t="str">
        <f t="shared" si="671"/>
        <v/>
      </c>
      <c r="W603" s="2" t="str">
        <f t="shared" si="671"/>
        <v/>
      </c>
      <c r="X603" s="2" t="str">
        <f t="shared" si="671"/>
        <v/>
      </c>
      <c r="Y603" s="2" t="str">
        <f t="shared" si="671"/>
        <v/>
      </c>
      <c r="Z603" s="2" t="str">
        <f t="shared" si="671"/>
        <v/>
      </c>
      <c r="AA603" s="2" t="str">
        <f t="shared" si="671"/>
        <v/>
      </c>
      <c r="AB603" s="2" t="str">
        <f t="shared" si="671"/>
        <v/>
      </c>
      <c r="AC603" s="2" t="str">
        <f t="shared" si="671"/>
        <v/>
      </c>
      <c r="AD603" s="2" t="str">
        <f t="shared" si="671"/>
        <v/>
      </c>
      <c r="AE603" s="2" t="str">
        <f t="shared" si="671"/>
        <v/>
      </c>
      <c r="AF603" s="2" t="str">
        <f t="shared" si="671"/>
        <v/>
      </c>
      <c r="AG603" s="2" t="str">
        <f t="shared" si="671"/>
        <v/>
      </c>
      <c r="AH603" s="2" t="str">
        <f t="shared" si="671"/>
        <v/>
      </c>
      <c r="AI603" s="2" t="str">
        <f t="shared" si="671"/>
        <v/>
      </c>
    </row>
    <row r="604" spans="2:35" ht="15" customHeight="1" x14ac:dyDescent="0.3">
      <c r="B604" t="s">
        <v>96</v>
      </c>
      <c r="C604" t="s">
        <v>261</v>
      </c>
      <c r="D604" t="s">
        <v>5</v>
      </c>
      <c r="E604" s="9" t="s">
        <v>495</v>
      </c>
      <c r="F604" t="s">
        <v>63</v>
      </c>
      <c r="G604" s="9"/>
      <c r="H604" s="3">
        <v>1</v>
      </c>
      <c r="I604" s="8">
        <f>IF(H604="","",INDEX(Systems!F$4:F$985,MATCH($F604,Systems!D$4:D$985,0),1))</f>
        <v>12000</v>
      </c>
      <c r="J604" s="9">
        <f>IF(H604="","",INDEX(Systems!E$4:E$985,MATCH($F604,Systems!D$4:D$985,0),1))</f>
        <v>15</v>
      </c>
      <c r="K604" s="9" t="s">
        <v>108</v>
      </c>
      <c r="L604" s="9">
        <v>2009</v>
      </c>
      <c r="M604" s="9">
        <v>3</v>
      </c>
      <c r="N604" s="8">
        <f t="shared" si="637"/>
        <v>12000</v>
      </c>
      <c r="O604" s="9">
        <f t="shared" si="638"/>
        <v>2024</v>
      </c>
      <c r="P604" s="2" t="str">
        <f t="shared" ref="P604:AI604" si="672">IF($B604="","",IF($O604=P$3,$N604*(1+(O$2*0.03)),IF(P$3=$O604+$J604,$N604*(1+(O$2*0.03)),IF(P$3=$O604+2*$J604,$N604*(1+(O$2*0.03)),IF(P$3=$O604+3*$J604,$N604*(1+(O$2*0.03)),IF(P$3=$O604+4*$J604,$N604*(1+(O$2*0.03)),IF(P$3=$O604+5*$J604,$N604*(1+(O$2*0.03)),"")))))))</f>
        <v/>
      </c>
      <c r="Q604" s="2" t="str">
        <f t="shared" si="672"/>
        <v/>
      </c>
      <c r="R604" s="2" t="str">
        <f t="shared" si="672"/>
        <v/>
      </c>
      <c r="S604" s="2" t="str">
        <f t="shared" si="672"/>
        <v/>
      </c>
      <c r="T604" s="2" t="str">
        <f t="shared" si="672"/>
        <v/>
      </c>
      <c r="U604" s="2">
        <f t="shared" si="672"/>
        <v>13799.999999999998</v>
      </c>
      <c r="V604" s="2" t="str">
        <f t="shared" si="672"/>
        <v/>
      </c>
      <c r="W604" s="2" t="str">
        <f t="shared" si="672"/>
        <v/>
      </c>
      <c r="X604" s="2" t="str">
        <f t="shared" si="672"/>
        <v/>
      </c>
      <c r="Y604" s="2" t="str">
        <f t="shared" si="672"/>
        <v/>
      </c>
      <c r="Z604" s="2" t="str">
        <f t="shared" si="672"/>
        <v/>
      </c>
      <c r="AA604" s="2" t="str">
        <f t="shared" si="672"/>
        <v/>
      </c>
      <c r="AB604" s="2" t="str">
        <f t="shared" si="672"/>
        <v/>
      </c>
      <c r="AC604" s="2" t="str">
        <f t="shared" si="672"/>
        <v/>
      </c>
      <c r="AD604" s="2" t="str">
        <f t="shared" si="672"/>
        <v/>
      </c>
      <c r="AE604" s="2" t="str">
        <f t="shared" si="672"/>
        <v/>
      </c>
      <c r="AF604" s="2" t="str">
        <f t="shared" si="672"/>
        <v/>
      </c>
      <c r="AG604" s="2" t="str">
        <f t="shared" si="672"/>
        <v/>
      </c>
      <c r="AH604" s="2" t="str">
        <f t="shared" si="672"/>
        <v/>
      </c>
      <c r="AI604" s="2" t="str">
        <f t="shared" si="672"/>
        <v/>
      </c>
    </row>
    <row r="605" spans="2:35" ht="15" customHeight="1" x14ac:dyDescent="0.3">
      <c r="B605" t="s">
        <v>96</v>
      </c>
      <c r="C605" t="s">
        <v>261</v>
      </c>
      <c r="D605" t="s">
        <v>5</v>
      </c>
      <c r="E605" s="9" t="s">
        <v>501</v>
      </c>
      <c r="F605" t="s">
        <v>63</v>
      </c>
      <c r="G605" s="9"/>
      <c r="H605" s="3">
        <v>1</v>
      </c>
      <c r="I605" s="8">
        <f>IF(H605="","",INDEX(Systems!F$4:F$985,MATCH($F605,Systems!D$4:D$985,0),1))</f>
        <v>12000</v>
      </c>
      <c r="J605" s="9">
        <f>IF(H605="","",INDEX(Systems!E$4:E$985,MATCH($F605,Systems!D$4:D$985,0),1))</f>
        <v>15</v>
      </c>
      <c r="K605" s="9" t="s">
        <v>108</v>
      </c>
      <c r="L605" s="9">
        <v>2009</v>
      </c>
      <c r="M605" s="9">
        <v>1</v>
      </c>
      <c r="N605" s="8">
        <f t="shared" si="637"/>
        <v>12000</v>
      </c>
      <c r="O605" s="9">
        <f t="shared" si="638"/>
        <v>2019</v>
      </c>
      <c r="P605" s="2">
        <f t="shared" ref="P605:AI605" si="673">IF($B605="","",IF($O605=P$3,$N605*(1+(O$2*0.03)),IF(P$3=$O605+$J605,$N605*(1+(O$2*0.03)),IF(P$3=$O605+2*$J605,$N605*(1+(O$2*0.03)),IF(P$3=$O605+3*$J605,$N605*(1+(O$2*0.03)),IF(P$3=$O605+4*$J605,$N605*(1+(O$2*0.03)),IF(P$3=$O605+5*$J605,$N605*(1+(O$2*0.03)),"")))))))</f>
        <v>12000</v>
      </c>
      <c r="Q605" s="2" t="str">
        <f t="shared" si="673"/>
        <v/>
      </c>
      <c r="R605" s="2" t="str">
        <f t="shared" si="673"/>
        <v/>
      </c>
      <c r="S605" s="2" t="str">
        <f t="shared" si="673"/>
        <v/>
      </c>
      <c r="T605" s="2" t="str">
        <f t="shared" si="673"/>
        <v/>
      </c>
      <c r="U605" s="2" t="str">
        <f t="shared" si="673"/>
        <v/>
      </c>
      <c r="V605" s="2" t="str">
        <f t="shared" si="673"/>
        <v/>
      </c>
      <c r="W605" s="2" t="str">
        <f t="shared" si="673"/>
        <v/>
      </c>
      <c r="X605" s="2" t="str">
        <f t="shared" si="673"/>
        <v/>
      </c>
      <c r="Y605" s="2" t="str">
        <f t="shared" si="673"/>
        <v/>
      </c>
      <c r="Z605" s="2" t="str">
        <f t="shared" si="673"/>
        <v/>
      </c>
      <c r="AA605" s="2" t="str">
        <f t="shared" si="673"/>
        <v/>
      </c>
      <c r="AB605" s="2" t="str">
        <f t="shared" si="673"/>
        <v/>
      </c>
      <c r="AC605" s="2" t="str">
        <f t="shared" si="673"/>
        <v/>
      </c>
      <c r="AD605" s="2" t="str">
        <f t="shared" si="673"/>
        <v/>
      </c>
      <c r="AE605" s="2">
        <f t="shared" si="673"/>
        <v>17400</v>
      </c>
      <c r="AF605" s="2" t="str">
        <f t="shared" si="673"/>
        <v/>
      </c>
      <c r="AG605" s="2" t="str">
        <f t="shared" si="673"/>
        <v/>
      </c>
      <c r="AH605" s="2" t="str">
        <f t="shared" si="673"/>
        <v/>
      </c>
      <c r="AI605" s="2" t="str">
        <f t="shared" si="673"/>
        <v/>
      </c>
    </row>
    <row r="606" spans="2:35" ht="15" customHeight="1" x14ac:dyDescent="0.3">
      <c r="B606" t="s">
        <v>96</v>
      </c>
      <c r="C606" t="s">
        <v>261</v>
      </c>
      <c r="D606" t="s">
        <v>5</v>
      </c>
      <c r="E606" s="9" t="s">
        <v>499</v>
      </c>
      <c r="F606" t="s">
        <v>63</v>
      </c>
      <c r="G606" s="9"/>
      <c r="H606" s="3">
        <v>1</v>
      </c>
      <c r="I606" s="8">
        <f>IF(H606="","",INDEX(Systems!F$4:F$985,MATCH($F606,Systems!D$4:D$985,0),1))</f>
        <v>12000</v>
      </c>
      <c r="J606" s="9">
        <f>IF(H606="","",INDEX(Systems!E$4:E$985,MATCH($F606,Systems!D$4:D$985,0),1))</f>
        <v>15</v>
      </c>
      <c r="K606" s="9" t="s">
        <v>108</v>
      </c>
      <c r="L606" s="9">
        <v>2009</v>
      </c>
      <c r="M606" s="9">
        <v>3</v>
      </c>
      <c r="N606" s="8">
        <f t="shared" si="637"/>
        <v>12000</v>
      </c>
      <c r="O606" s="9">
        <f t="shared" si="638"/>
        <v>2024</v>
      </c>
      <c r="P606" s="2" t="str">
        <f t="shared" ref="P606:AI606" si="674">IF($B606="","",IF($O606=P$3,$N606*(1+(O$2*0.03)),IF(P$3=$O606+$J606,$N606*(1+(O$2*0.03)),IF(P$3=$O606+2*$J606,$N606*(1+(O$2*0.03)),IF(P$3=$O606+3*$J606,$N606*(1+(O$2*0.03)),IF(P$3=$O606+4*$J606,$N606*(1+(O$2*0.03)),IF(P$3=$O606+5*$J606,$N606*(1+(O$2*0.03)),"")))))))</f>
        <v/>
      </c>
      <c r="Q606" s="2" t="str">
        <f t="shared" si="674"/>
        <v/>
      </c>
      <c r="R606" s="2" t="str">
        <f t="shared" si="674"/>
        <v/>
      </c>
      <c r="S606" s="2" t="str">
        <f t="shared" si="674"/>
        <v/>
      </c>
      <c r="T606" s="2" t="str">
        <f t="shared" si="674"/>
        <v/>
      </c>
      <c r="U606" s="2">
        <f t="shared" si="674"/>
        <v>13799.999999999998</v>
      </c>
      <c r="V606" s="2" t="str">
        <f t="shared" si="674"/>
        <v/>
      </c>
      <c r="W606" s="2" t="str">
        <f t="shared" si="674"/>
        <v/>
      </c>
      <c r="X606" s="2" t="str">
        <f t="shared" si="674"/>
        <v/>
      </c>
      <c r="Y606" s="2" t="str">
        <f t="shared" si="674"/>
        <v/>
      </c>
      <c r="Z606" s="2" t="str">
        <f t="shared" si="674"/>
        <v/>
      </c>
      <c r="AA606" s="2" t="str">
        <f t="shared" si="674"/>
        <v/>
      </c>
      <c r="AB606" s="2" t="str">
        <f t="shared" si="674"/>
        <v/>
      </c>
      <c r="AC606" s="2" t="str">
        <f t="shared" si="674"/>
        <v/>
      </c>
      <c r="AD606" s="2" t="str">
        <f t="shared" si="674"/>
        <v/>
      </c>
      <c r="AE606" s="2" t="str">
        <f t="shared" si="674"/>
        <v/>
      </c>
      <c r="AF606" s="2" t="str">
        <f t="shared" si="674"/>
        <v/>
      </c>
      <c r="AG606" s="2" t="str">
        <f t="shared" si="674"/>
        <v/>
      </c>
      <c r="AH606" s="2" t="str">
        <f t="shared" si="674"/>
        <v/>
      </c>
      <c r="AI606" s="2" t="str">
        <f t="shared" si="674"/>
        <v/>
      </c>
    </row>
    <row r="607" spans="2:35" ht="15" customHeight="1" x14ac:dyDescent="0.3">
      <c r="B607" t="s">
        <v>96</v>
      </c>
      <c r="C607" t="s">
        <v>261</v>
      </c>
      <c r="D607" t="s">
        <v>5</v>
      </c>
      <c r="E607" s="9" t="s">
        <v>500</v>
      </c>
      <c r="F607" t="s">
        <v>63</v>
      </c>
      <c r="G607" s="9"/>
      <c r="H607" s="3">
        <v>1</v>
      </c>
      <c r="I607" s="8">
        <f>IF(H607="","",INDEX(Systems!F$4:F$985,MATCH($F607,Systems!D$4:D$985,0),1))</f>
        <v>12000</v>
      </c>
      <c r="J607" s="9">
        <f>IF(H607="","",INDEX(Systems!E$4:E$985,MATCH($F607,Systems!D$4:D$985,0),1))</f>
        <v>15</v>
      </c>
      <c r="K607" s="9" t="s">
        <v>108</v>
      </c>
      <c r="L607" s="9">
        <v>2009</v>
      </c>
      <c r="M607" s="9">
        <v>3</v>
      </c>
      <c r="N607" s="8">
        <f t="shared" si="637"/>
        <v>12000</v>
      </c>
      <c r="O607" s="9">
        <f t="shared" si="638"/>
        <v>2024</v>
      </c>
      <c r="P607" s="2" t="str">
        <f t="shared" ref="P607:AI607" si="675">IF($B607="","",IF($O607=P$3,$N607*(1+(O$2*0.03)),IF(P$3=$O607+$J607,$N607*(1+(O$2*0.03)),IF(P$3=$O607+2*$J607,$N607*(1+(O$2*0.03)),IF(P$3=$O607+3*$J607,$N607*(1+(O$2*0.03)),IF(P$3=$O607+4*$J607,$N607*(1+(O$2*0.03)),IF(P$3=$O607+5*$J607,$N607*(1+(O$2*0.03)),"")))))))</f>
        <v/>
      </c>
      <c r="Q607" s="2" t="str">
        <f t="shared" si="675"/>
        <v/>
      </c>
      <c r="R607" s="2" t="str">
        <f t="shared" si="675"/>
        <v/>
      </c>
      <c r="S607" s="2" t="str">
        <f t="shared" si="675"/>
        <v/>
      </c>
      <c r="T607" s="2" t="str">
        <f t="shared" si="675"/>
        <v/>
      </c>
      <c r="U607" s="2">
        <f t="shared" si="675"/>
        <v>13799.999999999998</v>
      </c>
      <c r="V607" s="2" t="str">
        <f t="shared" si="675"/>
        <v/>
      </c>
      <c r="W607" s="2" t="str">
        <f t="shared" si="675"/>
        <v/>
      </c>
      <c r="X607" s="2" t="str">
        <f t="shared" si="675"/>
        <v/>
      </c>
      <c r="Y607" s="2" t="str">
        <f t="shared" si="675"/>
        <v/>
      </c>
      <c r="Z607" s="2" t="str">
        <f t="shared" si="675"/>
        <v/>
      </c>
      <c r="AA607" s="2" t="str">
        <f t="shared" si="675"/>
        <v/>
      </c>
      <c r="AB607" s="2" t="str">
        <f t="shared" si="675"/>
        <v/>
      </c>
      <c r="AC607" s="2" t="str">
        <f t="shared" si="675"/>
        <v/>
      </c>
      <c r="AD607" s="2" t="str">
        <f t="shared" si="675"/>
        <v/>
      </c>
      <c r="AE607" s="2" t="str">
        <f t="shared" si="675"/>
        <v/>
      </c>
      <c r="AF607" s="2" t="str">
        <f t="shared" si="675"/>
        <v/>
      </c>
      <c r="AG607" s="2" t="str">
        <f t="shared" si="675"/>
        <v/>
      </c>
      <c r="AH607" s="2" t="str">
        <f t="shared" si="675"/>
        <v/>
      </c>
      <c r="AI607" s="2" t="str">
        <f t="shared" si="675"/>
        <v/>
      </c>
    </row>
    <row r="608" spans="2:35" ht="15" customHeight="1" x14ac:dyDescent="0.3">
      <c r="B608" t="s">
        <v>96</v>
      </c>
      <c r="C608" t="s">
        <v>261</v>
      </c>
      <c r="D608" t="s">
        <v>5</v>
      </c>
      <c r="E608" s="9" t="s">
        <v>502</v>
      </c>
      <c r="F608" t="s">
        <v>63</v>
      </c>
      <c r="G608" s="9"/>
      <c r="H608" s="3">
        <v>1</v>
      </c>
      <c r="I608" s="8">
        <f>IF(H608="","",INDEX(Systems!F$4:F$985,MATCH($F608,Systems!D$4:D$985,0),1))</f>
        <v>12000</v>
      </c>
      <c r="J608" s="9">
        <f>IF(H608="","",INDEX(Systems!E$4:E$985,MATCH($F608,Systems!D$4:D$985,0),1))</f>
        <v>15</v>
      </c>
      <c r="K608" s="9" t="s">
        <v>108</v>
      </c>
      <c r="L608" s="9">
        <v>2009</v>
      </c>
      <c r="M608" s="9">
        <v>3</v>
      </c>
      <c r="N608" s="8">
        <f t="shared" si="637"/>
        <v>12000</v>
      </c>
      <c r="O608" s="9">
        <f t="shared" si="638"/>
        <v>2024</v>
      </c>
      <c r="P608" s="2" t="str">
        <f t="shared" ref="P608:AI608" si="676">IF($B608="","",IF($O608=P$3,$N608*(1+(O$2*0.03)),IF(P$3=$O608+$J608,$N608*(1+(O$2*0.03)),IF(P$3=$O608+2*$J608,$N608*(1+(O$2*0.03)),IF(P$3=$O608+3*$J608,$N608*(1+(O$2*0.03)),IF(P$3=$O608+4*$J608,$N608*(1+(O$2*0.03)),IF(P$3=$O608+5*$J608,$N608*(1+(O$2*0.03)),"")))))))</f>
        <v/>
      </c>
      <c r="Q608" s="2" t="str">
        <f t="shared" si="676"/>
        <v/>
      </c>
      <c r="R608" s="2" t="str">
        <f t="shared" si="676"/>
        <v/>
      </c>
      <c r="S608" s="2" t="str">
        <f t="shared" si="676"/>
        <v/>
      </c>
      <c r="T608" s="2" t="str">
        <f t="shared" si="676"/>
        <v/>
      </c>
      <c r="U608" s="2">
        <f t="shared" si="676"/>
        <v>13799.999999999998</v>
      </c>
      <c r="V608" s="2" t="str">
        <f t="shared" si="676"/>
        <v/>
      </c>
      <c r="W608" s="2" t="str">
        <f t="shared" si="676"/>
        <v/>
      </c>
      <c r="X608" s="2" t="str">
        <f t="shared" si="676"/>
        <v/>
      </c>
      <c r="Y608" s="2" t="str">
        <f t="shared" si="676"/>
        <v/>
      </c>
      <c r="Z608" s="2" t="str">
        <f t="shared" si="676"/>
        <v/>
      </c>
      <c r="AA608" s="2" t="str">
        <f t="shared" si="676"/>
        <v/>
      </c>
      <c r="AB608" s="2" t="str">
        <f t="shared" si="676"/>
        <v/>
      </c>
      <c r="AC608" s="2" t="str">
        <f t="shared" si="676"/>
        <v/>
      </c>
      <c r="AD608" s="2" t="str">
        <f t="shared" si="676"/>
        <v/>
      </c>
      <c r="AE608" s="2" t="str">
        <f t="shared" si="676"/>
        <v/>
      </c>
      <c r="AF608" s="2" t="str">
        <f t="shared" si="676"/>
        <v/>
      </c>
      <c r="AG608" s="2" t="str">
        <f t="shared" si="676"/>
        <v/>
      </c>
      <c r="AH608" s="2" t="str">
        <f t="shared" si="676"/>
        <v/>
      </c>
      <c r="AI608" s="2" t="str">
        <f t="shared" si="676"/>
        <v/>
      </c>
    </row>
    <row r="609" spans="2:35" ht="15" customHeight="1" x14ac:dyDescent="0.3">
      <c r="B609" t="s">
        <v>96</v>
      </c>
      <c r="C609" t="s">
        <v>261</v>
      </c>
      <c r="D609" t="s">
        <v>5</v>
      </c>
      <c r="E609" s="9" t="s">
        <v>480</v>
      </c>
      <c r="F609" t="s">
        <v>63</v>
      </c>
      <c r="G609" s="9"/>
      <c r="H609" s="3">
        <v>1</v>
      </c>
      <c r="I609" s="8">
        <f>IF(H609="","",INDEX(Systems!F$4:F$985,MATCH($F609,Systems!D$4:D$985,0),1))</f>
        <v>12000</v>
      </c>
      <c r="J609" s="9">
        <f>IF(H609="","",INDEX(Systems!E$4:E$985,MATCH($F609,Systems!D$4:D$985,0),1))</f>
        <v>15</v>
      </c>
      <c r="K609" s="9" t="s">
        <v>108</v>
      </c>
      <c r="L609" s="9">
        <v>2009</v>
      </c>
      <c r="M609" s="9">
        <v>1</v>
      </c>
      <c r="N609" s="8">
        <f t="shared" si="637"/>
        <v>12000</v>
      </c>
      <c r="O609" s="9">
        <f t="shared" si="638"/>
        <v>2019</v>
      </c>
      <c r="P609" s="2">
        <f t="shared" ref="P609:AI609" si="677">IF($B609="","",IF($O609=P$3,$N609*(1+(O$2*0.03)),IF(P$3=$O609+$J609,$N609*(1+(O$2*0.03)),IF(P$3=$O609+2*$J609,$N609*(1+(O$2*0.03)),IF(P$3=$O609+3*$J609,$N609*(1+(O$2*0.03)),IF(P$3=$O609+4*$J609,$N609*(1+(O$2*0.03)),IF(P$3=$O609+5*$J609,$N609*(1+(O$2*0.03)),"")))))))</f>
        <v>12000</v>
      </c>
      <c r="Q609" s="2" t="str">
        <f t="shared" si="677"/>
        <v/>
      </c>
      <c r="R609" s="2" t="str">
        <f t="shared" si="677"/>
        <v/>
      </c>
      <c r="S609" s="2" t="str">
        <f t="shared" si="677"/>
        <v/>
      </c>
      <c r="T609" s="2" t="str">
        <f t="shared" si="677"/>
        <v/>
      </c>
      <c r="U609" s="2" t="str">
        <f t="shared" si="677"/>
        <v/>
      </c>
      <c r="V609" s="2" t="str">
        <f t="shared" si="677"/>
        <v/>
      </c>
      <c r="W609" s="2" t="str">
        <f t="shared" si="677"/>
        <v/>
      </c>
      <c r="X609" s="2" t="str">
        <f t="shared" si="677"/>
        <v/>
      </c>
      <c r="Y609" s="2" t="str">
        <f t="shared" si="677"/>
        <v/>
      </c>
      <c r="Z609" s="2" t="str">
        <f t="shared" si="677"/>
        <v/>
      </c>
      <c r="AA609" s="2" t="str">
        <f t="shared" si="677"/>
        <v/>
      </c>
      <c r="AB609" s="2" t="str">
        <f t="shared" si="677"/>
        <v/>
      </c>
      <c r="AC609" s="2" t="str">
        <f t="shared" si="677"/>
        <v/>
      </c>
      <c r="AD609" s="2" t="str">
        <f t="shared" si="677"/>
        <v/>
      </c>
      <c r="AE609" s="2">
        <f t="shared" si="677"/>
        <v>17400</v>
      </c>
      <c r="AF609" s="2" t="str">
        <f t="shared" si="677"/>
        <v/>
      </c>
      <c r="AG609" s="2" t="str">
        <f t="shared" si="677"/>
        <v/>
      </c>
      <c r="AH609" s="2" t="str">
        <f t="shared" si="677"/>
        <v/>
      </c>
      <c r="AI609" s="2" t="str">
        <f t="shared" si="677"/>
        <v/>
      </c>
    </row>
    <row r="610" spans="2:35" ht="15" customHeight="1" x14ac:dyDescent="0.3">
      <c r="B610" t="s">
        <v>96</v>
      </c>
      <c r="C610" t="s">
        <v>261</v>
      </c>
      <c r="D610" t="s">
        <v>5</v>
      </c>
      <c r="E610" s="9" t="s">
        <v>479</v>
      </c>
      <c r="F610" t="s">
        <v>63</v>
      </c>
      <c r="G610" s="9"/>
      <c r="H610" s="3">
        <v>1</v>
      </c>
      <c r="I610" s="8">
        <f>IF(H610="","",INDEX(Systems!F$4:F$985,MATCH($F610,Systems!D$4:D$985,0),1))</f>
        <v>12000</v>
      </c>
      <c r="J610" s="9">
        <f>IF(H610="","",INDEX(Systems!E$4:E$985,MATCH($F610,Systems!D$4:D$985,0),1))</f>
        <v>15</v>
      </c>
      <c r="K610" s="9" t="s">
        <v>108</v>
      </c>
      <c r="L610" s="9">
        <v>2009</v>
      </c>
      <c r="M610" s="9">
        <v>3</v>
      </c>
      <c r="N610" s="8">
        <f t="shared" si="637"/>
        <v>12000</v>
      </c>
      <c r="O610" s="9">
        <f t="shared" si="638"/>
        <v>2024</v>
      </c>
      <c r="P610" s="2" t="str">
        <f t="shared" ref="P610:AI610" si="678">IF($B610="","",IF($O610=P$3,$N610*(1+(O$2*0.03)),IF(P$3=$O610+$J610,$N610*(1+(O$2*0.03)),IF(P$3=$O610+2*$J610,$N610*(1+(O$2*0.03)),IF(P$3=$O610+3*$J610,$N610*(1+(O$2*0.03)),IF(P$3=$O610+4*$J610,$N610*(1+(O$2*0.03)),IF(P$3=$O610+5*$J610,$N610*(1+(O$2*0.03)),"")))))))</f>
        <v/>
      </c>
      <c r="Q610" s="2" t="str">
        <f t="shared" si="678"/>
        <v/>
      </c>
      <c r="R610" s="2" t="str">
        <f t="shared" si="678"/>
        <v/>
      </c>
      <c r="S610" s="2" t="str">
        <f t="shared" si="678"/>
        <v/>
      </c>
      <c r="T610" s="2" t="str">
        <f t="shared" si="678"/>
        <v/>
      </c>
      <c r="U610" s="2">
        <f t="shared" si="678"/>
        <v>13799.999999999998</v>
      </c>
      <c r="V610" s="2" t="str">
        <f t="shared" si="678"/>
        <v/>
      </c>
      <c r="W610" s="2" t="str">
        <f t="shared" si="678"/>
        <v/>
      </c>
      <c r="X610" s="2" t="str">
        <f t="shared" si="678"/>
        <v/>
      </c>
      <c r="Y610" s="2" t="str">
        <f t="shared" si="678"/>
        <v/>
      </c>
      <c r="Z610" s="2" t="str">
        <f t="shared" si="678"/>
        <v/>
      </c>
      <c r="AA610" s="2" t="str">
        <f t="shared" si="678"/>
        <v/>
      </c>
      <c r="AB610" s="2" t="str">
        <f t="shared" si="678"/>
        <v/>
      </c>
      <c r="AC610" s="2" t="str">
        <f t="shared" si="678"/>
        <v/>
      </c>
      <c r="AD610" s="2" t="str">
        <f t="shared" si="678"/>
        <v/>
      </c>
      <c r="AE610" s="2" t="str">
        <f t="shared" si="678"/>
        <v/>
      </c>
      <c r="AF610" s="2" t="str">
        <f t="shared" si="678"/>
        <v/>
      </c>
      <c r="AG610" s="2" t="str">
        <f t="shared" si="678"/>
        <v/>
      </c>
      <c r="AH610" s="2" t="str">
        <f t="shared" si="678"/>
        <v/>
      </c>
      <c r="AI610" s="2" t="str">
        <f t="shared" si="678"/>
        <v/>
      </c>
    </row>
    <row r="611" spans="2:35" ht="15" customHeight="1" x14ac:dyDescent="0.3">
      <c r="B611" t="s">
        <v>96</v>
      </c>
      <c r="C611" t="s">
        <v>261</v>
      </c>
      <c r="D611" t="s">
        <v>5</v>
      </c>
      <c r="E611" s="9" t="s">
        <v>478</v>
      </c>
      <c r="F611" t="s">
        <v>63</v>
      </c>
      <c r="G611" s="9"/>
      <c r="H611" s="3">
        <v>1</v>
      </c>
      <c r="I611" s="8">
        <f>IF(H611="","",INDEX(Systems!F$4:F$985,MATCH($F611,Systems!D$4:D$985,0),1))</f>
        <v>12000</v>
      </c>
      <c r="J611" s="9">
        <f>IF(H611="","",INDEX(Systems!E$4:E$985,MATCH($F611,Systems!D$4:D$985,0),1))</f>
        <v>15</v>
      </c>
      <c r="K611" s="9" t="s">
        <v>108</v>
      </c>
      <c r="L611" s="9">
        <v>2009</v>
      </c>
      <c r="M611" s="9">
        <v>3</v>
      </c>
      <c r="N611" s="8">
        <f t="shared" si="637"/>
        <v>12000</v>
      </c>
      <c r="O611" s="9">
        <f t="shared" si="638"/>
        <v>2024</v>
      </c>
      <c r="P611" s="2" t="str">
        <f t="shared" ref="P611:AI611" si="679">IF($B611="","",IF($O611=P$3,$N611*(1+(O$2*0.03)),IF(P$3=$O611+$J611,$N611*(1+(O$2*0.03)),IF(P$3=$O611+2*$J611,$N611*(1+(O$2*0.03)),IF(P$3=$O611+3*$J611,$N611*(1+(O$2*0.03)),IF(P$3=$O611+4*$J611,$N611*(1+(O$2*0.03)),IF(P$3=$O611+5*$J611,$N611*(1+(O$2*0.03)),"")))))))</f>
        <v/>
      </c>
      <c r="Q611" s="2" t="str">
        <f t="shared" si="679"/>
        <v/>
      </c>
      <c r="R611" s="2" t="str">
        <f t="shared" si="679"/>
        <v/>
      </c>
      <c r="S611" s="2" t="str">
        <f t="shared" si="679"/>
        <v/>
      </c>
      <c r="T611" s="2" t="str">
        <f t="shared" si="679"/>
        <v/>
      </c>
      <c r="U611" s="2">
        <f t="shared" si="679"/>
        <v>13799.999999999998</v>
      </c>
      <c r="V611" s="2" t="str">
        <f t="shared" si="679"/>
        <v/>
      </c>
      <c r="W611" s="2" t="str">
        <f t="shared" si="679"/>
        <v/>
      </c>
      <c r="X611" s="2" t="str">
        <f t="shared" si="679"/>
        <v/>
      </c>
      <c r="Y611" s="2" t="str">
        <f t="shared" si="679"/>
        <v/>
      </c>
      <c r="Z611" s="2" t="str">
        <f t="shared" si="679"/>
        <v/>
      </c>
      <c r="AA611" s="2" t="str">
        <f t="shared" si="679"/>
        <v/>
      </c>
      <c r="AB611" s="2" t="str">
        <f t="shared" si="679"/>
        <v/>
      </c>
      <c r="AC611" s="2" t="str">
        <f t="shared" si="679"/>
        <v/>
      </c>
      <c r="AD611" s="2" t="str">
        <f t="shared" si="679"/>
        <v/>
      </c>
      <c r="AE611" s="2" t="str">
        <f t="shared" si="679"/>
        <v/>
      </c>
      <c r="AF611" s="2" t="str">
        <f t="shared" si="679"/>
        <v/>
      </c>
      <c r="AG611" s="2" t="str">
        <f t="shared" si="679"/>
        <v/>
      </c>
      <c r="AH611" s="2" t="str">
        <f t="shared" si="679"/>
        <v/>
      </c>
      <c r="AI611" s="2" t="str">
        <f t="shared" si="679"/>
        <v/>
      </c>
    </row>
    <row r="612" spans="2:35" ht="15" customHeight="1" x14ac:dyDescent="0.3">
      <c r="B612" t="s">
        <v>96</v>
      </c>
      <c r="C612" t="s">
        <v>261</v>
      </c>
      <c r="D612" t="s">
        <v>5</v>
      </c>
      <c r="E612" s="9" t="s">
        <v>477</v>
      </c>
      <c r="F612" t="s">
        <v>63</v>
      </c>
      <c r="G612" s="9"/>
      <c r="H612" s="3">
        <v>1</v>
      </c>
      <c r="I612" s="8">
        <f>IF(H612="","",INDEX(Systems!F$4:F$985,MATCH($F612,Systems!D$4:D$985,0),1))</f>
        <v>12000</v>
      </c>
      <c r="J612" s="9">
        <f>IF(H612="","",INDEX(Systems!E$4:E$985,MATCH($F612,Systems!D$4:D$985,0),1))</f>
        <v>15</v>
      </c>
      <c r="K612" s="9" t="s">
        <v>108</v>
      </c>
      <c r="L612" s="9">
        <v>2009</v>
      </c>
      <c r="M612" s="9">
        <v>3</v>
      </c>
      <c r="N612" s="8">
        <f t="shared" si="637"/>
        <v>12000</v>
      </c>
      <c r="O612" s="9">
        <f t="shared" si="638"/>
        <v>2024</v>
      </c>
      <c r="P612" s="2" t="str">
        <f t="shared" ref="P612:AI612" si="680">IF($B612="","",IF($O612=P$3,$N612*(1+(O$2*0.03)),IF(P$3=$O612+$J612,$N612*(1+(O$2*0.03)),IF(P$3=$O612+2*$J612,$N612*(1+(O$2*0.03)),IF(P$3=$O612+3*$J612,$N612*(1+(O$2*0.03)),IF(P$3=$O612+4*$J612,$N612*(1+(O$2*0.03)),IF(P$3=$O612+5*$J612,$N612*(1+(O$2*0.03)),"")))))))</f>
        <v/>
      </c>
      <c r="Q612" s="2" t="str">
        <f t="shared" si="680"/>
        <v/>
      </c>
      <c r="R612" s="2" t="str">
        <f t="shared" si="680"/>
        <v/>
      </c>
      <c r="S612" s="2" t="str">
        <f t="shared" si="680"/>
        <v/>
      </c>
      <c r="T612" s="2" t="str">
        <f t="shared" si="680"/>
        <v/>
      </c>
      <c r="U612" s="2">
        <f t="shared" si="680"/>
        <v>13799.999999999998</v>
      </c>
      <c r="V612" s="2" t="str">
        <f t="shared" si="680"/>
        <v/>
      </c>
      <c r="W612" s="2" t="str">
        <f t="shared" si="680"/>
        <v/>
      </c>
      <c r="X612" s="2" t="str">
        <f t="shared" si="680"/>
        <v/>
      </c>
      <c r="Y612" s="2" t="str">
        <f t="shared" si="680"/>
        <v/>
      </c>
      <c r="Z612" s="2" t="str">
        <f t="shared" si="680"/>
        <v/>
      </c>
      <c r="AA612" s="2" t="str">
        <f t="shared" si="680"/>
        <v/>
      </c>
      <c r="AB612" s="2" t="str">
        <f t="shared" si="680"/>
        <v/>
      </c>
      <c r="AC612" s="2" t="str">
        <f t="shared" si="680"/>
        <v/>
      </c>
      <c r="AD612" s="2" t="str">
        <f t="shared" si="680"/>
        <v/>
      </c>
      <c r="AE612" s="2" t="str">
        <f t="shared" si="680"/>
        <v/>
      </c>
      <c r="AF612" s="2" t="str">
        <f t="shared" si="680"/>
        <v/>
      </c>
      <c r="AG612" s="2" t="str">
        <f t="shared" si="680"/>
        <v/>
      </c>
      <c r="AH612" s="2" t="str">
        <f t="shared" si="680"/>
        <v/>
      </c>
      <c r="AI612" s="2" t="str">
        <f t="shared" si="680"/>
        <v/>
      </c>
    </row>
    <row r="613" spans="2:35" ht="15" customHeight="1" x14ac:dyDescent="0.3">
      <c r="B613" t="s">
        <v>96</v>
      </c>
      <c r="C613" t="s">
        <v>261</v>
      </c>
      <c r="D613" t="s">
        <v>5</v>
      </c>
      <c r="E613" s="9" t="s">
        <v>476</v>
      </c>
      <c r="F613" t="s">
        <v>63</v>
      </c>
      <c r="G613" s="9"/>
      <c r="H613" s="3">
        <v>1</v>
      </c>
      <c r="I613" s="8">
        <f>IF(H613="","",INDEX(Systems!F$4:F$985,MATCH($F613,Systems!D$4:D$985,0),1))</f>
        <v>12000</v>
      </c>
      <c r="J613" s="9">
        <f>IF(H613="","",INDEX(Systems!E$4:E$985,MATCH($F613,Systems!D$4:D$985,0),1))</f>
        <v>15</v>
      </c>
      <c r="K613" s="9" t="s">
        <v>108</v>
      </c>
      <c r="L613" s="9">
        <v>2009</v>
      </c>
      <c r="M613" s="9">
        <v>3</v>
      </c>
      <c r="N613" s="8">
        <f t="shared" si="637"/>
        <v>12000</v>
      </c>
      <c r="O613" s="9">
        <f t="shared" si="638"/>
        <v>2024</v>
      </c>
      <c r="P613" s="2" t="str">
        <f t="shared" ref="P613:AI613" si="681">IF($B613="","",IF($O613=P$3,$N613*(1+(O$2*0.03)),IF(P$3=$O613+$J613,$N613*(1+(O$2*0.03)),IF(P$3=$O613+2*$J613,$N613*(1+(O$2*0.03)),IF(P$3=$O613+3*$J613,$N613*(1+(O$2*0.03)),IF(P$3=$O613+4*$J613,$N613*(1+(O$2*0.03)),IF(P$3=$O613+5*$J613,$N613*(1+(O$2*0.03)),"")))))))</f>
        <v/>
      </c>
      <c r="Q613" s="2" t="str">
        <f t="shared" si="681"/>
        <v/>
      </c>
      <c r="R613" s="2" t="str">
        <f t="shared" si="681"/>
        <v/>
      </c>
      <c r="S613" s="2" t="str">
        <f t="shared" si="681"/>
        <v/>
      </c>
      <c r="T613" s="2" t="str">
        <f t="shared" si="681"/>
        <v/>
      </c>
      <c r="U613" s="2">
        <f t="shared" si="681"/>
        <v>13799.999999999998</v>
      </c>
      <c r="V613" s="2" t="str">
        <f t="shared" si="681"/>
        <v/>
      </c>
      <c r="W613" s="2" t="str">
        <f t="shared" si="681"/>
        <v/>
      </c>
      <c r="X613" s="2" t="str">
        <f t="shared" si="681"/>
        <v/>
      </c>
      <c r="Y613" s="2" t="str">
        <f t="shared" si="681"/>
        <v/>
      </c>
      <c r="Z613" s="2" t="str">
        <f t="shared" si="681"/>
        <v/>
      </c>
      <c r="AA613" s="2" t="str">
        <f t="shared" si="681"/>
        <v/>
      </c>
      <c r="AB613" s="2" t="str">
        <f t="shared" si="681"/>
        <v/>
      </c>
      <c r="AC613" s="2" t="str">
        <f t="shared" si="681"/>
        <v/>
      </c>
      <c r="AD613" s="2" t="str">
        <f t="shared" si="681"/>
        <v/>
      </c>
      <c r="AE613" s="2" t="str">
        <f t="shared" si="681"/>
        <v/>
      </c>
      <c r="AF613" s="2" t="str">
        <f t="shared" si="681"/>
        <v/>
      </c>
      <c r="AG613" s="2" t="str">
        <f t="shared" si="681"/>
        <v/>
      </c>
      <c r="AH613" s="2" t="str">
        <f t="shared" si="681"/>
        <v/>
      </c>
      <c r="AI613" s="2" t="str">
        <f t="shared" si="681"/>
        <v/>
      </c>
    </row>
    <row r="614" spans="2:35" ht="15" customHeight="1" x14ac:dyDescent="0.3">
      <c r="B614" t="s">
        <v>96</v>
      </c>
      <c r="C614" t="s">
        <v>261</v>
      </c>
      <c r="D614" t="s">
        <v>5</v>
      </c>
      <c r="E614" s="9" t="s">
        <v>498</v>
      </c>
      <c r="F614" t="s">
        <v>63</v>
      </c>
      <c r="G614" s="9"/>
      <c r="H614" s="3">
        <v>1</v>
      </c>
      <c r="I614" s="8">
        <f>IF(H614="","",INDEX(Systems!F$4:F$985,MATCH($F614,Systems!D$4:D$985,0),1))</f>
        <v>12000</v>
      </c>
      <c r="J614" s="9">
        <f>IF(H614="","",INDEX(Systems!E$4:E$985,MATCH($F614,Systems!D$4:D$985,0),1))</f>
        <v>15</v>
      </c>
      <c r="K614" s="9" t="s">
        <v>109</v>
      </c>
      <c r="L614" s="9">
        <v>1995</v>
      </c>
      <c r="M614" s="9">
        <v>3</v>
      </c>
      <c r="N614" s="8">
        <f t="shared" si="637"/>
        <v>12000</v>
      </c>
      <c r="O614" s="9">
        <f t="shared" si="638"/>
        <v>2019</v>
      </c>
      <c r="P614" s="2">
        <f t="shared" ref="P614:AI614" si="682">IF($B614="","",IF($O614=P$3,$N614*(1+(O$2*0.03)),IF(P$3=$O614+$J614,$N614*(1+(O$2*0.03)),IF(P$3=$O614+2*$J614,$N614*(1+(O$2*0.03)),IF(P$3=$O614+3*$J614,$N614*(1+(O$2*0.03)),IF(P$3=$O614+4*$J614,$N614*(1+(O$2*0.03)),IF(P$3=$O614+5*$J614,$N614*(1+(O$2*0.03)),"")))))))</f>
        <v>12000</v>
      </c>
      <c r="Q614" s="2" t="str">
        <f t="shared" si="682"/>
        <v/>
      </c>
      <c r="R614" s="2" t="str">
        <f t="shared" si="682"/>
        <v/>
      </c>
      <c r="S614" s="2" t="str">
        <f t="shared" si="682"/>
        <v/>
      </c>
      <c r="T614" s="2" t="str">
        <f t="shared" si="682"/>
        <v/>
      </c>
      <c r="U614" s="2" t="str">
        <f t="shared" si="682"/>
        <v/>
      </c>
      <c r="V614" s="2" t="str">
        <f t="shared" si="682"/>
        <v/>
      </c>
      <c r="W614" s="2" t="str">
        <f t="shared" si="682"/>
        <v/>
      </c>
      <c r="X614" s="2" t="str">
        <f t="shared" si="682"/>
        <v/>
      </c>
      <c r="Y614" s="2" t="str">
        <f t="shared" si="682"/>
        <v/>
      </c>
      <c r="Z614" s="2" t="str">
        <f t="shared" si="682"/>
        <v/>
      </c>
      <c r="AA614" s="2" t="str">
        <f t="shared" si="682"/>
        <v/>
      </c>
      <c r="AB614" s="2" t="str">
        <f t="shared" si="682"/>
        <v/>
      </c>
      <c r="AC614" s="2" t="str">
        <f t="shared" si="682"/>
        <v/>
      </c>
      <c r="AD614" s="2" t="str">
        <f t="shared" si="682"/>
        <v/>
      </c>
      <c r="AE614" s="2">
        <f t="shared" si="682"/>
        <v>17400</v>
      </c>
      <c r="AF614" s="2" t="str">
        <f t="shared" si="682"/>
        <v/>
      </c>
      <c r="AG614" s="2" t="str">
        <f t="shared" si="682"/>
        <v/>
      </c>
      <c r="AH614" s="2" t="str">
        <f t="shared" si="682"/>
        <v/>
      </c>
      <c r="AI614" s="2" t="str">
        <f t="shared" si="682"/>
        <v/>
      </c>
    </row>
    <row r="615" spans="2:35" ht="15" customHeight="1" x14ac:dyDescent="0.3">
      <c r="B615" t="s">
        <v>96</v>
      </c>
      <c r="C615" t="s">
        <v>261</v>
      </c>
      <c r="D615" t="s">
        <v>5</v>
      </c>
      <c r="E615" s="9" t="s">
        <v>498</v>
      </c>
      <c r="F615" t="s">
        <v>63</v>
      </c>
      <c r="G615" s="9"/>
      <c r="H615" s="3">
        <v>1</v>
      </c>
      <c r="I615" s="8">
        <f>IF(H615="","",INDEX(Systems!F$4:F$985,MATCH($F615,Systems!D$4:D$985,0),1))</f>
        <v>12000</v>
      </c>
      <c r="J615" s="9">
        <f>IF(H615="","",INDEX(Systems!E$4:E$985,MATCH($F615,Systems!D$4:D$985,0),1))</f>
        <v>15</v>
      </c>
      <c r="K615" s="9" t="s">
        <v>109</v>
      </c>
      <c r="L615" s="9">
        <v>2009</v>
      </c>
      <c r="M615" s="9">
        <v>3</v>
      </c>
      <c r="N615" s="8">
        <f t="shared" si="637"/>
        <v>12000</v>
      </c>
      <c r="O615" s="9">
        <f t="shared" si="638"/>
        <v>2024</v>
      </c>
      <c r="P615" s="2" t="str">
        <f t="shared" ref="P615:AI615" si="683">IF($B615="","",IF($O615=P$3,$N615*(1+(O$2*0.03)),IF(P$3=$O615+$J615,$N615*(1+(O$2*0.03)),IF(P$3=$O615+2*$J615,$N615*(1+(O$2*0.03)),IF(P$3=$O615+3*$J615,$N615*(1+(O$2*0.03)),IF(P$3=$O615+4*$J615,$N615*(1+(O$2*0.03)),IF(P$3=$O615+5*$J615,$N615*(1+(O$2*0.03)),"")))))))</f>
        <v/>
      </c>
      <c r="Q615" s="2" t="str">
        <f t="shared" si="683"/>
        <v/>
      </c>
      <c r="R615" s="2" t="str">
        <f t="shared" si="683"/>
        <v/>
      </c>
      <c r="S615" s="2" t="str">
        <f t="shared" si="683"/>
        <v/>
      </c>
      <c r="T615" s="2" t="str">
        <f t="shared" si="683"/>
        <v/>
      </c>
      <c r="U615" s="2">
        <f t="shared" si="683"/>
        <v>13799.999999999998</v>
      </c>
      <c r="V615" s="2" t="str">
        <f t="shared" si="683"/>
        <v/>
      </c>
      <c r="W615" s="2" t="str">
        <f t="shared" si="683"/>
        <v/>
      </c>
      <c r="X615" s="2" t="str">
        <f t="shared" si="683"/>
        <v/>
      </c>
      <c r="Y615" s="2" t="str">
        <f t="shared" si="683"/>
        <v/>
      </c>
      <c r="Z615" s="2" t="str">
        <f t="shared" si="683"/>
        <v/>
      </c>
      <c r="AA615" s="2" t="str">
        <f t="shared" si="683"/>
        <v/>
      </c>
      <c r="AB615" s="2" t="str">
        <f t="shared" si="683"/>
        <v/>
      </c>
      <c r="AC615" s="2" t="str">
        <f t="shared" si="683"/>
        <v/>
      </c>
      <c r="AD615" s="2" t="str">
        <f t="shared" si="683"/>
        <v/>
      </c>
      <c r="AE615" s="2" t="str">
        <f t="shared" si="683"/>
        <v/>
      </c>
      <c r="AF615" s="2" t="str">
        <f t="shared" si="683"/>
        <v/>
      </c>
      <c r="AG615" s="2" t="str">
        <f t="shared" si="683"/>
        <v/>
      </c>
      <c r="AH615" s="2" t="str">
        <f t="shared" si="683"/>
        <v/>
      </c>
      <c r="AI615" s="2" t="str">
        <f t="shared" si="683"/>
        <v/>
      </c>
    </row>
    <row r="616" spans="2:35" ht="15" customHeight="1" x14ac:dyDescent="0.3">
      <c r="B616" t="s">
        <v>96</v>
      </c>
      <c r="C616" t="s">
        <v>261</v>
      </c>
      <c r="D616" t="s">
        <v>5</v>
      </c>
      <c r="E616" s="9" t="s">
        <v>482</v>
      </c>
      <c r="F616" t="s">
        <v>63</v>
      </c>
      <c r="G616" s="9"/>
      <c r="H616" s="3">
        <v>1</v>
      </c>
      <c r="I616" s="8">
        <f>IF(H616="","",INDEX(Systems!F$4:F$985,MATCH($F616,Systems!D$4:D$985,0),1))</f>
        <v>12000</v>
      </c>
      <c r="J616" s="9">
        <f>IF(H616="","",INDEX(Systems!E$4:E$985,MATCH($F616,Systems!D$4:D$985,0),1))</f>
        <v>15</v>
      </c>
      <c r="K616" s="9" t="s">
        <v>109</v>
      </c>
      <c r="L616" s="9">
        <v>2009</v>
      </c>
      <c r="M616" s="9">
        <v>3</v>
      </c>
      <c r="N616" s="8">
        <f t="shared" si="637"/>
        <v>12000</v>
      </c>
      <c r="O616" s="9">
        <f t="shared" si="638"/>
        <v>2024</v>
      </c>
      <c r="P616" s="2" t="str">
        <f t="shared" ref="P616:AI616" si="684">IF($B616="","",IF($O616=P$3,$N616*(1+(O$2*0.03)),IF(P$3=$O616+$J616,$N616*(1+(O$2*0.03)),IF(P$3=$O616+2*$J616,$N616*(1+(O$2*0.03)),IF(P$3=$O616+3*$J616,$N616*(1+(O$2*0.03)),IF(P$3=$O616+4*$J616,$N616*(1+(O$2*0.03)),IF(P$3=$O616+5*$J616,$N616*(1+(O$2*0.03)),"")))))))</f>
        <v/>
      </c>
      <c r="Q616" s="2" t="str">
        <f t="shared" si="684"/>
        <v/>
      </c>
      <c r="R616" s="2" t="str">
        <f t="shared" si="684"/>
        <v/>
      </c>
      <c r="S616" s="2" t="str">
        <f t="shared" si="684"/>
        <v/>
      </c>
      <c r="T616" s="2" t="str">
        <f t="shared" si="684"/>
        <v/>
      </c>
      <c r="U616" s="2">
        <f t="shared" si="684"/>
        <v>13799.999999999998</v>
      </c>
      <c r="V616" s="2" t="str">
        <f t="shared" si="684"/>
        <v/>
      </c>
      <c r="W616" s="2" t="str">
        <f t="shared" si="684"/>
        <v/>
      </c>
      <c r="X616" s="2" t="str">
        <f t="shared" si="684"/>
        <v/>
      </c>
      <c r="Y616" s="2" t="str">
        <f t="shared" si="684"/>
        <v/>
      </c>
      <c r="Z616" s="2" t="str">
        <f t="shared" si="684"/>
        <v/>
      </c>
      <c r="AA616" s="2" t="str">
        <f t="shared" si="684"/>
        <v/>
      </c>
      <c r="AB616" s="2" t="str">
        <f t="shared" si="684"/>
        <v/>
      </c>
      <c r="AC616" s="2" t="str">
        <f t="shared" si="684"/>
        <v/>
      </c>
      <c r="AD616" s="2" t="str">
        <f t="shared" si="684"/>
        <v/>
      </c>
      <c r="AE616" s="2" t="str">
        <f t="shared" si="684"/>
        <v/>
      </c>
      <c r="AF616" s="2" t="str">
        <f t="shared" si="684"/>
        <v/>
      </c>
      <c r="AG616" s="2" t="str">
        <f t="shared" si="684"/>
        <v/>
      </c>
      <c r="AH616" s="2" t="str">
        <f t="shared" si="684"/>
        <v/>
      </c>
      <c r="AI616" s="2" t="str">
        <f t="shared" si="684"/>
        <v/>
      </c>
    </row>
    <row r="617" spans="2:35" ht="15" customHeight="1" x14ac:dyDescent="0.3">
      <c r="B617" t="s">
        <v>96</v>
      </c>
      <c r="C617" t="s">
        <v>261</v>
      </c>
      <c r="D617" t="s">
        <v>5</v>
      </c>
      <c r="E617" s="9" t="s">
        <v>482</v>
      </c>
      <c r="F617" t="s">
        <v>63</v>
      </c>
      <c r="G617" s="9"/>
      <c r="H617" s="3">
        <v>1</v>
      </c>
      <c r="I617" s="8">
        <f>IF(H617="","",INDEX(Systems!F$4:F$985,MATCH($F617,Systems!D$4:D$985,0),1))</f>
        <v>12000</v>
      </c>
      <c r="J617" s="9">
        <f>IF(H617="","",INDEX(Systems!E$4:E$985,MATCH($F617,Systems!D$4:D$985,0),1))</f>
        <v>15</v>
      </c>
      <c r="K617" s="9" t="s">
        <v>109</v>
      </c>
      <c r="L617" s="9">
        <v>2009</v>
      </c>
      <c r="M617" s="9">
        <v>3</v>
      </c>
      <c r="N617" s="8">
        <f t="shared" si="637"/>
        <v>12000</v>
      </c>
      <c r="O617" s="9">
        <f t="shared" si="638"/>
        <v>2024</v>
      </c>
      <c r="P617" s="2" t="str">
        <f t="shared" ref="P617:AI617" si="685">IF($B617="","",IF($O617=P$3,$N617*(1+(O$2*0.03)),IF(P$3=$O617+$J617,$N617*(1+(O$2*0.03)),IF(P$3=$O617+2*$J617,$N617*(1+(O$2*0.03)),IF(P$3=$O617+3*$J617,$N617*(1+(O$2*0.03)),IF(P$3=$O617+4*$J617,$N617*(1+(O$2*0.03)),IF(P$3=$O617+5*$J617,$N617*(1+(O$2*0.03)),"")))))))</f>
        <v/>
      </c>
      <c r="Q617" s="2" t="str">
        <f t="shared" si="685"/>
        <v/>
      </c>
      <c r="R617" s="2" t="str">
        <f t="shared" si="685"/>
        <v/>
      </c>
      <c r="S617" s="2" t="str">
        <f t="shared" si="685"/>
        <v/>
      </c>
      <c r="T617" s="2" t="str">
        <f t="shared" si="685"/>
        <v/>
      </c>
      <c r="U617" s="2">
        <f t="shared" si="685"/>
        <v>13799.999999999998</v>
      </c>
      <c r="V617" s="2" t="str">
        <f t="shared" si="685"/>
        <v/>
      </c>
      <c r="W617" s="2" t="str">
        <f t="shared" si="685"/>
        <v/>
      </c>
      <c r="X617" s="2" t="str">
        <f t="shared" si="685"/>
        <v/>
      </c>
      <c r="Y617" s="2" t="str">
        <f t="shared" si="685"/>
        <v/>
      </c>
      <c r="Z617" s="2" t="str">
        <f t="shared" si="685"/>
        <v/>
      </c>
      <c r="AA617" s="2" t="str">
        <f t="shared" si="685"/>
        <v/>
      </c>
      <c r="AB617" s="2" t="str">
        <f t="shared" si="685"/>
        <v/>
      </c>
      <c r="AC617" s="2" t="str">
        <f t="shared" si="685"/>
        <v/>
      </c>
      <c r="AD617" s="2" t="str">
        <f t="shared" si="685"/>
        <v/>
      </c>
      <c r="AE617" s="2" t="str">
        <f t="shared" si="685"/>
        <v/>
      </c>
      <c r="AF617" s="2" t="str">
        <f t="shared" si="685"/>
        <v/>
      </c>
      <c r="AG617" s="2" t="str">
        <f t="shared" si="685"/>
        <v/>
      </c>
      <c r="AH617" s="2" t="str">
        <f t="shared" si="685"/>
        <v/>
      </c>
      <c r="AI617" s="2" t="str">
        <f t="shared" si="685"/>
        <v/>
      </c>
    </row>
    <row r="618" spans="2:35" ht="15" customHeight="1" x14ac:dyDescent="0.3">
      <c r="B618" t="s">
        <v>96</v>
      </c>
      <c r="C618" t="s">
        <v>261</v>
      </c>
      <c r="D618" t="s">
        <v>5</v>
      </c>
      <c r="E618" s="9" t="s">
        <v>481</v>
      </c>
      <c r="F618" t="s">
        <v>63</v>
      </c>
      <c r="G618" s="9"/>
      <c r="H618" s="3">
        <v>1</v>
      </c>
      <c r="I618" s="8">
        <f>IF(H618="","",INDEX(Systems!F$4:F$985,MATCH($F618,Systems!D$4:D$985,0),1))</f>
        <v>12000</v>
      </c>
      <c r="J618" s="9">
        <f>IF(H618="","",INDEX(Systems!E$4:E$985,MATCH($F618,Systems!D$4:D$985,0),1))</f>
        <v>15</v>
      </c>
      <c r="K618" s="9" t="s">
        <v>109</v>
      </c>
      <c r="L618" s="9">
        <v>2009</v>
      </c>
      <c r="M618" s="9">
        <v>3</v>
      </c>
      <c r="N618" s="8">
        <f t="shared" si="637"/>
        <v>12000</v>
      </c>
      <c r="O618" s="9">
        <f t="shared" si="638"/>
        <v>2024</v>
      </c>
      <c r="P618" s="2" t="str">
        <f t="shared" ref="P618:AI618" si="686">IF($B618="","",IF($O618=P$3,$N618*(1+(O$2*0.03)),IF(P$3=$O618+$J618,$N618*(1+(O$2*0.03)),IF(P$3=$O618+2*$J618,$N618*(1+(O$2*0.03)),IF(P$3=$O618+3*$J618,$N618*(1+(O$2*0.03)),IF(P$3=$O618+4*$J618,$N618*(1+(O$2*0.03)),IF(P$3=$O618+5*$J618,$N618*(1+(O$2*0.03)),"")))))))</f>
        <v/>
      </c>
      <c r="Q618" s="2" t="str">
        <f t="shared" si="686"/>
        <v/>
      </c>
      <c r="R618" s="2" t="str">
        <f t="shared" si="686"/>
        <v/>
      </c>
      <c r="S618" s="2" t="str">
        <f t="shared" si="686"/>
        <v/>
      </c>
      <c r="T618" s="2" t="str">
        <f t="shared" si="686"/>
        <v/>
      </c>
      <c r="U618" s="2">
        <f t="shared" si="686"/>
        <v>13799.999999999998</v>
      </c>
      <c r="V618" s="2" t="str">
        <f t="shared" si="686"/>
        <v/>
      </c>
      <c r="W618" s="2" t="str">
        <f t="shared" si="686"/>
        <v/>
      </c>
      <c r="X618" s="2" t="str">
        <f t="shared" si="686"/>
        <v/>
      </c>
      <c r="Y618" s="2" t="str">
        <f t="shared" si="686"/>
        <v/>
      </c>
      <c r="Z618" s="2" t="str">
        <f t="shared" si="686"/>
        <v/>
      </c>
      <c r="AA618" s="2" t="str">
        <f t="shared" si="686"/>
        <v/>
      </c>
      <c r="AB618" s="2" t="str">
        <f t="shared" si="686"/>
        <v/>
      </c>
      <c r="AC618" s="2" t="str">
        <f t="shared" si="686"/>
        <v/>
      </c>
      <c r="AD618" s="2" t="str">
        <f t="shared" si="686"/>
        <v/>
      </c>
      <c r="AE618" s="2" t="str">
        <f t="shared" si="686"/>
        <v/>
      </c>
      <c r="AF618" s="2" t="str">
        <f t="shared" si="686"/>
        <v/>
      </c>
      <c r="AG618" s="2" t="str">
        <f t="shared" si="686"/>
        <v/>
      </c>
      <c r="AH618" s="2" t="str">
        <f t="shared" si="686"/>
        <v/>
      </c>
      <c r="AI618" s="2" t="str">
        <f t="shared" si="686"/>
        <v/>
      </c>
    </row>
    <row r="619" spans="2:35" ht="15" customHeight="1" x14ac:dyDescent="0.3">
      <c r="B619" t="s">
        <v>96</v>
      </c>
      <c r="C619" t="s">
        <v>261</v>
      </c>
      <c r="D619" t="s">
        <v>5</v>
      </c>
      <c r="E619" s="9" t="s">
        <v>481</v>
      </c>
      <c r="F619" t="s">
        <v>63</v>
      </c>
      <c r="G619" s="9"/>
      <c r="H619" s="3">
        <v>1</v>
      </c>
      <c r="I619" s="8">
        <f>IF(H619="","",INDEX(Systems!F$4:F$985,MATCH($F619,Systems!D$4:D$985,0),1))</f>
        <v>12000</v>
      </c>
      <c r="J619" s="9">
        <f>IF(H619="","",INDEX(Systems!E$4:E$985,MATCH($F619,Systems!D$4:D$985,0),1))</f>
        <v>15</v>
      </c>
      <c r="K619" s="9" t="s">
        <v>109</v>
      </c>
      <c r="L619" s="9">
        <v>2009</v>
      </c>
      <c r="M619" s="9">
        <v>3</v>
      </c>
      <c r="N619" s="8">
        <f t="shared" si="637"/>
        <v>12000</v>
      </c>
      <c r="O619" s="9">
        <f t="shared" si="638"/>
        <v>2024</v>
      </c>
      <c r="P619" s="2" t="str">
        <f t="shared" ref="P619:AI619" si="687">IF($B619="","",IF($O619=P$3,$N619*(1+(O$2*0.03)),IF(P$3=$O619+$J619,$N619*(1+(O$2*0.03)),IF(P$3=$O619+2*$J619,$N619*(1+(O$2*0.03)),IF(P$3=$O619+3*$J619,$N619*(1+(O$2*0.03)),IF(P$3=$O619+4*$J619,$N619*(1+(O$2*0.03)),IF(P$3=$O619+5*$J619,$N619*(1+(O$2*0.03)),"")))))))</f>
        <v/>
      </c>
      <c r="Q619" s="2" t="str">
        <f t="shared" si="687"/>
        <v/>
      </c>
      <c r="R619" s="2" t="str">
        <f t="shared" si="687"/>
        <v/>
      </c>
      <c r="S619" s="2" t="str">
        <f t="shared" si="687"/>
        <v/>
      </c>
      <c r="T619" s="2" t="str">
        <f t="shared" si="687"/>
        <v/>
      </c>
      <c r="U619" s="2">
        <f t="shared" si="687"/>
        <v>13799.999999999998</v>
      </c>
      <c r="V619" s="2" t="str">
        <f t="shared" si="687"/>
        <v/>
      </c>
      <c r="W619" s="2" t="str">
        <f t="shared" si="687"/>
        <v/>
      </c>
      <c r="X619" s="2" t="str">
        <f t="shared" si="687"/>
        <v/>
      </c>
      <c r="Y619" s="2" t="str">
        <f t="shared" si="687"/>
        <v/>
      </c>
      <c r="Z619" s="2" t="str">
        <f t="shared" si="687"/>
        <v/>
      </c>
      <c r="AA619" s="2" t="str">
        <f t="shared" si="687"/>
        <v/>
      </c>
      <c r="AB619" s="2" t="str">
        <f t="shared" si="687"/>
        <v/>
      </c>
      <c r="AC619" s="2" t="str">
        <f t="shared" si="687"/>
        <v/>
      </c>
      <c r="AD619" s="2" t="str">
        <f t="shared" si="687"/>
        <v/>
      </c>
      <c r="AE619" s="2" t="str">
        <f t="shared" si="687"/>
        <v/>
      </c>
      <c r="AF619" s="2" t="str">
        <f t="shared" si="687"/>
        <v/>
      </c>
      <c r="AG619" s="2" t="str">
        <f t="shared" si="687"/>
        <v/>
      </c>
      <c r="AH619" s="2" t="str">
        <f t="shared" si="687"/>
        <v/>
      </c>
      <c r="AI619" s="2" t="str">
        <f t="shared" si="687"/>
        <v/>
      </c>
    </row>
    <row r="620" spans="2:35" ht="15" customHeight="1" x14ac:dyDescent="0.3">
      <c r="B620" t="s">
        <v>96</v>
      </c>
      <c r="C620" t="s">
        <v>261</v>
      </c>
      <c r="D620" t="s">
        <v>5</v>
      </c>
      <c r="E620" s="9" t="s">
        <v>485</v>
      </c>
      <c r="F620" t="s">
        <v>63</v>
      </c>
      <c r="G620" s="9"/>
      <c r="H620" s="3">
        <v>1</v>
      </c>
      <c r="I620" s="8">
        <f>IF(H620="","",INDEX(Systems!F$4:F$985,MATCH($F620,Systems!D$4:D$985,0),1))</f>
        <v>12000</v>
      </c>
      <c r="J620" s="9">
        <f>IF(H620="","",INDEX(Systems!E$4:E$985,MATCH($F620,Systems!D$4:D$985,0),1))</f>
        <v>15</v>
      </c>
      <c r="K620" s="9" t="s">
        <v>108</v>
      </c>
      <c r="L620" s="9">
        <v>2009</v>
      </c>
      <c r="M620" s="9">
        <v>3</v>
      </c>
      <c r="N620" s="8">
        <f t="shared" si="637"/>
        <v>12000</v>
      </c>
      <c r="O620" s="9">
        <f t="shared" si="638"/>
        <v>2024</v>
      </c>
      <c r="P620" s="2" t="str">
        <f t="shared" ref="P620:AI620" si="688">IF($B620="","",IF($O620=P$3,$N620*(1+(O$2*0.03)),IF(P$3=$O620+$J620,$N620*(1+(O$2*0.03)),IF(P$3=$O620+2*$J620,$N620*(1+(O$2*0.03)),IF(P$3=$O620+3*$J620,$N620*(1+(O$2*0.03)),IF(P$3=$O620+4*$J620,$N620*(1+(O$2*0.03)),IF(P$3=$O620+5*$J620,$N620*(1+(O$2*0.03)),"")))))))</f>
        <v/>
      </c>
      <c r="Q620" s="2" t="str">
        <f t="shared" si="688"/>
        <v/>
      </c>
      <c r="R620" s="2" t="str">
        <f t="shared" si="688"/>
        <v/>
      </c>
      <c r="S620" s="2" t="str">
        <f t="shared" si="688"/>
        <v/>
      </c>
      <c r="T620" s="2" t="str">
        <f t="shared" si="688"/>
        <v/>
      </c>
      <c r="U620" s="2">
        <f t="shared" si="688"/>
        <v>13799.999999999998</v>
      </c>
      <c r="V620" s="2" t="str">
        <f t="shared" si="688"/>
        <v/>
      </c>
      <c r="W620" s="2" t="str">
        <f t="shared" si="688"/>
        <v/>
      </c>
      <c r="X620" s="2" t="str">
        <f t="shared" si="688"/>
        <v/>
      </c>
      <c r="Y620" s="2" t="str">
        <f t="shared" si="688"/>
        <v/>
      </c>
      <c r="Z620" s="2" t="str">
        <f t="shared" si="688"/>
        <v/>
      </c>
      <c r="AA620" s="2" t="str">
        <f t="shared" si="688"/>
        <v/>
      </c>
      <c r="AB620" s="2" t="str">
        <f t="shared" si="688"/>
        <v/>
      </c>
      <c r="AC620" s="2" t="str">
        <f t="shared" si="688"/>
        <v/>
      </c>
      <c r="AD620" s="2" t="str">
        <f t="shared" si="688"/>
        <v/>
      </c>
      <c r="AE620" s="2" t="str">
        <f t="shared" si="688"/>
        <v/>
      </c>
      <c r="AF620" s="2" t="str">
        <f t="shared" si="688"/>
        <v/>
      </c>
      <c r="AG620" s="2" t="str">
        <f t="shared" si="688"/>
        <v/>
      </c>
      <c r="AH620" s="2" t="str">
        <f t="shared" si="688"/>
        <v/>
      </c>
      <c r="AI620" s="2" t="str">
        <f t="shared" si="688"/>
        <v/>
      </c>
    </row>
    <row r="621" spans="2:35" ht="15" customHeight="1" x14ac:dyDescent="0.3">
      <c r="B621" t="s">
        <v>96</v>
      </c>
      <c r="C621" t="s">
        <v>261</v>
      </c>
      <c r="D621" t="s">
        <v>5</v>
      </c>
      <c r="E621" s="9" t="s">
        <v>485</v>
      </c>
      <c r="F621" t="s">
        <v>63</v>
      </c>
      <c r="G621" s="9"/>
      <c r="H621" s="3">
        <v>1</v>
      </c>
      <c r="I621" s="8">
        <f>IF(H621="","",INDEX(Systems!F$4:F$985,MATCH($F621,Systems!D$4:D$985,0),1))</f>
        <v>12000</v>
      </c>
      <c r="J621" s="9">
        <f>IF(H621="","",INDEX(Systems!E$4:E$985,MATCH($F621,Systems!D$4:D$985,0),1))</f>
        <v>15</v>
      </c>
      <c r="K621" s="9" t="s">
        <v>108</v>
      </c>
      <c r="L621" s="9">
        <v>2009</v>
      </c>
      <c r="M621" s="9">
        <v>3</v>
      </c>
      <c r="N621" s="8">
        <f t="shared" si="637"/>
        <v>12000</v>
      </c>
      <c r="O621" s="9">
        <f t="shared" si="638"/>
        <v>2024</v>
      </c>
      <c r="P621" s="2" t="str">
        <f t="shared" ref="P621:AI621" si="689">IF($B621="","",IF($O621=P$3,$N621*(1+(O$2*0.03)),IF(P$3=$O621+$J621,$N621*(1+(O$2*0.03)),IF(P$3=$O621+2*$J621,$N621*(1+(O$2*0.03)),IF(P$3=$O621+3*$J621,$N621*(1+(O$2*0.03)),IF(P$3=$O621+4*$J621,$N621*(1+(O$2*0.03)),IF(P$3=$O621+5*$J621,$N621*(1+(O$2*0.03)),"")))))))</f>
        <v/>
      </c>
      <c r="Q621" s="2" t="str">
        <f t="shared" si="689"/>
        <v/>
      </c>
      <c r="R621" s="2" t="str">
        <f t="shared" si="689"/>
        <v/>
      </c>
      <c r="S621" s="2" t="str">
        <f t="shared" si="689"/>
        <v/>
      </c>
      <c r="T621" s="2" t="str">
        <f t="shared" si="689"/>
        <v/>
      </c>
      <c r="U621" s="2">
        <f t="shared" si="689"/>
        <v>13799.999999999998</v>
      </c>
      <c r="V621" s="2" t="str">
        <f t="shared" si="689"/>
        <v/>
      </c>
      <c r="W621" s="2" t="str">
        <f t="shared" si="689"/>
        <v/>
      </c>
      <c r="X621" s="2" t="str">
        <f t="shared" si="689"/>
        <v/>
      </c>
      <c r="Y621" s="2" t="str">
        <f t="shared" si="689"/>
        <v/>
      </c>
      <c r="Z621" s="2" t="str">
        <f t="shared" si="689"/>
        <v/>
      </c>
      <c r="AA621" s="2" t="str">
        <f t="shared" si="689"/>
        <v/>
      </c>
      <c r="AB621" s="2" t="str">
        <f t="shared" si="689"/>
        <v/>
      </c>
      <c r="AC621" s="2" t="str">
        <f t="shared" si="689"/>
        <v/>
      </c>
      <c r="AD621" s="2" t="str">
        <f t="shared" si="689"/>
        <v/>
      </c>
      <c r="AE621" s="2" t="str">
        <f t="shared" si="689"/>
        <v/>
      </c>
      <c r="AF621" s="2" t="str">
        <f t="shared" si="689"/>
        <v/>
      </c>
      <c r="AG621" s="2" t="str">
        <f t="shared" si="689"/>
        <v/>
      </c>
      <c r="AH621" s="2" t="str">
        <f t="shared" si="689"/>
        <v/>
      </c>
      <c r="AI621" s="2" t="str">
        <f t="shared" si="689"/>
        <v/>
      </c>
    </row>
    <row r="622" spans="2:35" ht="15" customHeight="1" x14ac:dyDescent="0.3">
      <c r="B622" t="s">
        <v>96</v>
      </c>
      <c r="C622" t="s">
        <v>261</v>
      </c>
      <c r="D622" t="s">
        <v>5</v>
      </c>
      <c r="E622" s="9" t="s">
        <v>506</v>
      </c>
      <c r="F622" t="s">
        <v>63</v>
      </c>
      <c r="G622" s="9"/>
      <c r="H622" s="3">
        <v>1</v>
      </c>
      <c r="I622" s="8">
        <f>IF(H622="","",INDEX(Systems!F$4:F$985,MATCH($F622,Systems!D$4:D$985,0),1))</f>
        <v>12000</v>
      </c>
      <c r="J622" s="9">
        <f>IF(H622="","",INDEX(Systems!E$4:E$985,MATCH($F622,Systems!D$4:D$985,0),1))</f>
        <v>15</v>
      </c>
      <c r="K622" s="9" t="s">
        <v>108</v>
      </c>
      <c r="L622" s="9">
        <v>2009</v>
      </c>
      <c r="M622" s="9">
        <v>3</v>
      </c>
      <c r="N622" s="8">
        <f t="shared" si="637"/>
        <v>12000</v>
      </c>
      <c r="O622" s="9">
        <f t="shared" si="638"/>
        <v>2024</v>
      </c>
      <c r="P622" s="2" t="str">
        <f t="shared" ref="P622:AI622" si="690">IF($B622="","",IF($O622=P$3,$N622*(1+(O$2*0.03)),IF(P$3=$O622+$J622,$N622*(1+(O$2*0.03)),IF(P$3=$O622+2*$J622,$N622*(1+(O$2*0.03)),IF(P$3=$O622+3*$J622,$N622*(1+(O$2*0.03)),IF(P$3=$O622+4*$J622,$N622*(1+(O$2*0.03)),IF(P$3=$O622+5*$J622,$N622*(1+(O$2*0.03)),"")))))))</f>
        <v/>
      </c>
      <c r="Q622" s="2" t="str">
        <f t="shared" si="690"/>
        <v/>
      </c>
      <c r="R622" s="2" t="str">
        <f t="shared" si="690"/>
        <v/>
      </c>
      <c r="S622" s="2" t="str">
        <f t="shared" si="690"/>
        <v/>
      </c>
      <c r="T622" s="2" t="str">
        <f t="shared" si="690"/>
        <v/>
      </c>
      <c r="U622" s="2">
        <f t="shared" si="690"/>
        <v>13799.999999999998</v>
      </c>
      <c r="V622" s="2" t="str">
        <f t="shared" si="690"/>
        <v/>
      </c>
      <c r="W622" s="2" t="str">
        <f t="shared" si="690"/>
        <v/>
      </c>
      <c r="X622" s="2" t="str">
        <f t="shared" si="690"/>
        <v/>
      </c>
      <c r="Y622" s="2" t="str">
        <f t="shared" si="690"/>
        <v/>
      </c>
      <c r="Z622" s="2" t="str">
        <f t="shared" si="690"/>
        <v/>
      </c>
      <c r="AA622" s="2" t="str">
        <f t="shared" si="690"/>
        <v/>
      </c>
      <c r="AB622" s="2" t="str">
        <f t="shared" si="690"/>
        <v/>
      </c>
      <c r="AC622" s="2" t="str">
        <f t="shared" si="690"/>
        <v/>
      </c>
      <c r="AD622" s="2" t="str">
        <f t="shared" si="690"/>
        <v/>
      </c>
      <c r="AE622" s="2" t="str">
        <f t="shared" si="690"/>
        <v/>
      </c>
      <c r="AF622" s="2" t="str">
        <f t="shared" si="690"/>
        <v/>
      </c>
      <c r="AG622" s="2" t="str">
        <f t="shared" si="690"/>
        <v/>
      </c>
      <c r="AH622" s="2" t="str">
        <f t="shared" si="690"/>
        <v/>
      </c>
      <c r="AI622" s="2" t="str">
        <f t="shared" si="690"/>
        <v/>
      </c>
    </row>
    <row r="623" spans="2:35" ht="15" customHeight="1" x14ac:dyDescent="0.3">
      <c r="B623" t="s">
        <v>96</v>
      </c>
      <c r="C623" t="s">
        <v>261</v>
      </c>
      <c r="D623" t="s">
        <v>9</v>
      </c>
      <c r="E623" s="9" t="s">
        <v>493</v>
      </c>
      <c r="F623" t="s">
        <v>230</v>
      </c>
      <c r="G623" s="9"/>
      <c r="H623" s="3">
        <v>1</v>
      </c>
      <c r="I623" s="8">
        <f>IF(H623="","",INDEX(Systems!F$4:F$985,MATCH($F623,Systems!D$4:D$985,0),1))</f>
        <v>10500</v>
      </c>
      <c r="J623" s="9">
        <f>IF(H623="","",INDEX(Systems!E$4:E$985,MATCH($F623,Systems!D$4:D$985,0),1))</f>
        <v>30</v>
      </c>
      <c r="K623" s="9" t="s">
        <v>108</v>
      </c>
      <c r="L623" s="9">
        <v>2009</v>
      </c>
      <c r="M623" s="9">
        <v>3</v>
      </c>
      <c r="N623" s="8">
        <f t="shared" si="637"/>
        <v>10500</v>
      </c>
      <c r="O623" s="9">
        <f t="shared" si="638"/>
        <v>2039</v>
      </c>
      <c r="P623" s="2" t="str">
        <f t="shared" ref="P623:AI623" si="691">IF($B623="","",IF($O623=P$3,$N623*(1+(O$2*0.03)),IF(P$3=$O623+$J623,$N623*(1+(O$2*0.03)),IF(P$3=$O623+2*$J623,$N623*(1+(O$2*0.03)),IF(P$3=$O623+3*$J623,$N623*(1+(O$2*0.03)),IF(P$3=$O623+4*$J623,$N623*(1+(O$2*0.03)),IF(P$3=$O623+5*$J623,$N623*(1+(O$2*0.03)),"")))))))</f>
        <v/>
      </c>
      <c r="Q623" s="2" t="str">
        <f t="shared" si="691"/>
        <v/>
      </c>
      <c r="R623" s="2" t="str">
        <f t="shared" si="691"/>
        <v/>
      </c>
      <c r="S623" s="2" t="str">
        <f t="shared" si="691"/>
        <v/>
      </c>
      <c r="T623" s="2" t="str">
        <f t="shared" si="691"/>
        <v/>
      </c>
      <c r="U623" s="2" t="str">
        <f t="shared" si="691"/>
        <v/>
      </c>
      <c r="V623" s="2" t="str">
        <f t="shared" si="691"/>
        <v/>
      </c>
      <c r="W623" s="2" t="str">
        <f t="shared" si="691"/>
        <v/>
      </c>
      <c r="X623" s="2" t="str">
        <f t="shared" si="691"/>
        <v/>
      </c>
      <c r="Y623" s="2" t="str">
        <f t="shared" si="691"/>
        <v/>
      </c>
      <c r="Z623" s="2" t="str">
        <f t="shared" si="691"/>
        <v/>
      </c>
      <c r="AA623" s="2" t="str">
        <f t="shared" si="691"/>
        <v/>
      </c>
      <c r="AB623" s="2" t="str">
        <f t="shared" si="691"/>
        <v/>
      </c>
      <c r="AC623" s="2" t="str">
        <f t="shared" si="691"/>
        <v/>
      </c>
      <c r="AD623" s="2" t="str">
        <f t="shared" si="691"/>
        <v/>
      </c>
      <c r="AE623" s="2" t="str">
        <f t="shared" si="691"/>
        <v/>
      </c>
      <c r="AF623" s="2" t="str">
        <f t="shared" si="691"/>
        <v/>
      </c>
      <c r="AG623" s="2" t="str">
        <f t="shared" si="691"/>
        <v/>
      </c>
      <c r="AH623" s="2" t="str">
        <f t="shared" si="691"/>
        <v/>
      </c>
      <c r="AI623" s="2" t="str">
        <f t="shared" si="691"/>
        <v/>
      </c>
    </row>
    <row r="624" spans="2:35" ht="15" customHeight="1" x14ac:dyDescent="0.3">
      <c r="B624" t="s">
        <v>96</v>
      </c>
      <c r="C624" t="s">
        <v>261</v>
      </c>
      <c r="D624" t="s">
        <v>9</v>
      </c>
      <c r="E624" s="9" t="s">
        <v>494</v>
      </c>
      <c r="F624" t="s">
        <v>230</v>
      </c>
      <c r="G624" s="9"/>
      <c r="H624" s="3">
        <v>1</v>
      </c>
      <c r="I624" s="8">
        <f>IF(H624="","",INDEX(Systems!F$4:F$985,MATCH($F624,Systems!D$4:D$985,0),1))</f>
        <v>10500</v>
      </c>
      <c r="J624" s="9">
        <f>IF(H624="","",INDEX(Systems!E$4:E$985,MATCH($F624,Systems!D$4:D$985,0),1))</f>
        <v>30</v>
      </c>
      <c r="K624" s="9" t="s">
        <v>108</v>
      </c>
      <c r="L624" s="9">
        <v>2009</v>
      </c>
      <c r="M624" s="9">
        <v>3</v>
      </c>
      <c r="N624" s="8">
        <f t="shared" si="637"/>
        <v>10500</v>
      </c>
      <c r="O624" s="9">
        <f t="shared" si="638"/>
        <v>2039</v>
      </c>
      <c r="P624" s="2" t="str">
        <f t="shared" ref="P624:AI624" si="692">IF($B624="","",IF($O624=P$3,$N624*(1+(O$2*0.03)),IF(P$3=$O624+$J624,$N624*(1+(O$2*0.03)),IF(P$3=$O624+2*$J624,$N624*(1+(O$2*0.03)),IF(P$3=$O624+3*$J624,$N624*(1+(O$2*0.03)),IF(P$3=$O624+4*$J624,$N624*(1+(O$2*0.03)),IF(P$3=$O624+5*$J624,$N624*(1+(O$2*0.03)),"")))))))</f>
        <v/>
      </c>
      <c r="Q624" s="2" t="str">
        <f t="shared" si="692"/>
        <v/>
      </c>
      <c r="R624" s="2" t="str">
        <f t="shared" si="692"/>
        <v/>
      </c>
      <c r="S624" s="2" t="str">
        <f t="shared" si="692"/>
        <v/>
      </c>
      <c r="T624" s="2" t="str">
        <f t="shared" si="692"/>
        <v/>
      </c>
      <c r="U624" s="2" t="str">
        <f t="shared" si="692"/>
        <v/>
      </c>
      <c r="V624" s="2" t="str">
        <f t="shared" si="692"/>
        <v/>
      </c>
      <c r="W624" s="2" t="str">
        <f t="shared" si="692"/>
        <v/>
      </c>
      <c r="X624" s="2" t="str">
        <f t="shared" si="692"/>
        <v/>
      </c>
      <c r="Y624" s="2" t="str">
        <f t="shared" si="692"/>
        <v/>
      </c>
      <c r="Z624" s="2" t="str">
        <f t="shared" si="692"/>
        <v/>
      </c>
      <c r="AA624" s="2" t="str">
        <f t="shared" si="692"/>
        <v/>
      </c>
      <c r="AB624" s="2" t="str">
        <f t="shared" si="692"/>
        <v/>
      </c>
      <c r="AC624" s="2" t="str">
        <f t="shared" si="692"/>
        <v/>
      </c>
      <c r="AD624" s="2" t="str">
        <f t="shared" si="692"/>
        <v/>
      </c>
      <c r="AE624" s="2" t="str">
        <f t="shared" si="692"/>
        <v/>
      </c>
      <c r="AF624" s="2" t="str">
        <f t="shared" si="692"/>
        <v/>
      </c>
      <c r="AG624" s="2" t="str">
        <f t="shared" si="692"/>
        <v/>
      </c>
      <c r="AH624" s="2" t="str">
        <f t="shared" si="692"/>
        <v/>
      </c>
      <c r="AI624" s="2" t="str">
        <f t="shared" si="692"/>
        <v/>
      </c>
    </row>
    <row r="625" spans="2:35" ht="15" customHeight="1" x14ac:dyDescent="0.3">
      <c r="B625" t="s">
        <v>96</v>
      </c>
      <c r="C625" t="s">
        <v>261</v>
      </c>
      <c r="D625" t="s">
        <v>9</v>
      </c>
      <c r="E625" s="9" t="s">
        <v>495</v>
      </c>
      <c r="F625" t="s">
        <v>230</v>
      </c>
      <c r="G625" s="9"/>
      <c r="H625" s="3">
        <v>1</v>
      </c>
      <c r="I625" s="8">
        <f>IF(H625="","",INDEX(Systems!F$4:F$985,MATCH($F625,Systems!D$4:D$985,0),1))</f>
        <v>10500</v>
      </c>
      <c r="J625" s="9">
        <f>IF(H625="","",INDEX(Systems!E$4:E$985,MATCH($F625,Systems!D$4:D$985,0),1))</f>
        <v>30</v>
      </c>
      <c r="K625" s="9" t="s">
        <v>108</v>
      </c>
      <c r="L625" s="9">
        <v>2009</v>
      </c>
      <c r="M625" s="9">
        <v>3</v>
      </c>
      <c r="N625" s="8">
        <f t="shared" si="637"/>
        <v>10500</v>
      </c>
      <c r="O625" s="9">
        <f t="shared" si="638"/>
        <v>2039</v>
      </c>
      <c r="P625" s="2" t="str">
        <f t="shared" ref="P625:AI625" si="693">IF($B625="","",IF($O625=P$3,$N625*(1+(O$2*0.03)),IF(P$3=$O625+$J625,$N625*(1+(O$2*0.03)),IF(P$3=$O625+2*$J625,$N625*(1+(O$2*0.03)),IF(P$3=$O625+3*$J625,$N625*(1+(O$2*0.03)),IF(P$3=$O625+4*$J625,$N625*(1+(O$2*0.03)),IF(P$3=$O625+5*$J625,$N625*(1+(O$2*0.03)),"")))))))</f>
        <v/>
      </c>
      <c r="Q625" s="2" t="str">
        <f t="shared" si="693"/>
        <v/>
      </c>
      <c r="R625" s="2" t="str">
        <f t="shared" si="693"/>
        <v/>
      </c>
      <c r="S625" s="2" t="str">
        <f t="shared" si="693"/>
        <v/>
      </c>
      <c r="T625" s="2" t="str">
        <f t="shared" si="693"/>
        <v/>
      </c>
      <c r="U625" s="2" t="str">
        <f t="shared" si="693"/>
        <v/>
      </c>
      <c r="V625" s="2" t="str">
        <f t="shared" si="693"/>
        <v/>
      </c>
      <c r="W625" s="2" t="str">
        <f t="shared" si="693"/>
        <v/>
      </c>
      <c r="X625" s="2" t="str">
        <f t="shared" si="693"/>
        <v/>
      </c>
      <c r="Y625" s="2" t="str">
        <f t="shared" si="693"/>
        <v/>
      </c>
      <c r="Z625" s="2" t="str">
        <f t="shared" si="693"/>
        <v/>
      </c>
      <c r="AA625" s="2" t="str">
        <f t="shared" si="693"/>
        <v/>
      </c>
      <c r="AB625" s="2" t="str">
        <f t="shared" si="693"/>
        <v/>
      </c>
      <c r="AC625" s="2" t="str">
        <f t="shared" si="693"/>
        <v/>
      </c>
      <c r="AD625" s="2" t="str">
        <f t="shared" si="693"/>
        <v/>
      </c>
      <c r="AE625" s="2" t="str">
        <f t="shared" si="693"/>
        <v/>
      </c>
      <c r="AF625" s="2" t="str">
        <f t="shared" si="693"/>
        <v/>
      </c>
      <c r="AG625" s="2" t="str">
        <f t="shared" si="693"/>
        <v/>
      </c>
      <c r="AH625" s="2" t="str">
        <f t="shared" si="693"/>
        <v/>
      </c>
      <c r="AI625" s="2" t="str">
        <f t="shared" si="693"/>
        <v/>
      </c>
    </row>
    <row r="626" spans="2:35" ht="15" customHeight="1" x14ac:dyDescent="0.3">
      <c r="B626" t="s">
        <v>96</v>
      </c>
      <c r="C626" t="s">
        <v>261</v>
      </c>
      <c r="D626" t="s">
        <v>9</v>
      </c>
      <c r="E626" s="9" t="s">
        <v>496</v>
      </c>
      <c r="F626" t="s">
        <v>229</v>
      </c>
      <c r="G626" s="9"/>
      <c r="H626" s="3">
        <v>1</v>
      </c>
      <c r="I626" s="8">
        <f>IF(H626="","",INDEX(Systems!F$4:F$985,MATCH($F626,Systems!D$4:D$985,0),1))</f>
        <v>8500</v>
      </c>
      <c r="J626" s="9">
        <f>IF(H626="","",INDEX(Systems!E$4:E$985,MATCH($F626,Systems!D$4:D$985,0),1))</f>
        <v>30</v>
      </c>
      <c r="K626" s="9" t="s">
        <v>108</v>
      </c>
      <c r="L626" s="9">
        <v>2009</v>
      </c>
      <c r="M626" s="9">
        <v>3</v>
      </c>
      <c r="N626" s="8">
        <f t="shared" si="637"/>
        <v>8500</v>
      </c>
      <c r="O626" s="9">
        <f t="shared" si="638"/>
        <v>2039</v>
      </c>
      <c r="P626" s="2" t="str">
        <f t="shared" ref="P626:AI626" si="694">IF($B626="","",IF($O626=P$3,$N626*(1+(O$2*0.03)),IF(P$3=$O626+$J626,$N626*(1+(O$2*0.03)),IF(P$3=$O626+2*$J626,$N626*(1+(O$2*0.03)),IF(P$3=$O626+3*$J626,$N626*(1+(O$2*0.03)),IF(P$3=$O626+4*$J626,$N626*(1+(O$2*0.03)),IF(P$3=$O626+5*$J626,$N626*(1+(O$2*0.03)),"")))))))</f>
        <v/>
      </c>
      <c r="Q626" s="2" t="str">
        <f t="shared" si="694"/>
        <v/>
      </c>
      <c r="R626" s="2" t="str">
        <f t="shared" si="694"/>
        <v/>
      </c>
      <c r="S626" s="2" t="str">
        <f t="shared" si="694"/>
        <v/>
      </c>
      <c r="T626" s="2" t="str">
        <f t="shared" si="694"/>
        <v/>
      </c>
      <c r="U626" s="2" t="str">
        <f t="shared" si="694"/>
        <v/>
      </c>
      <c r="V626" s="2" t="str">
        <f t="shared" si="694"/>
        <v/>
      </c>
      <c r="W626" s="2" t="str">
        <f t="shared" si="694"/>
        <v/>
      </c>
      <c r="X626" s="2" t="str">
        <f t="shared" si="694"/>
        <v/>
      </c>
      <c r="Y626" s="2" t="str">
        <f t="shared" si="694"/>
        <v/>
      </c>
      <c r="Z626" s="2" t="str">
        <f t="shared" si="694"/>
        <v/>
      </c>
      <c r="AA626" s="2" t="str">
        <f t="shared" si="694"/>
        <v/>
      </c>
      <c r="AB626" s="2" t="str">
        <f t="shared" si="694"/>
        <v/>
      </c>
      <c r="AC626" s="2" t="str">
        <f t="shared" si="694"/>
        <v/>
      </c>
      <c r="AD626" s="2" t="str">
        <f t="shared" si="694"/>
        <v/>
      </c>
      <c r="AE626" s="2" t="str">
        <f t="shared" si="694"/>
        <v/>
      </c>
      <c r="AF626" s="2" t="str">
        <f t="shared" si="694"/>
        <v/>
      </c>
      <c r="AG626" s="2" t="str">
        <f t="shared" si="694"/>
        <v/>
      </c>
      <c r="AH626" s="2" t="str">
        <f t="shared" si="694"/>
        <v/>
      </c>
      <c r="AI626" s="2" t="str">
        <f t="shared" si="694"/>
        <v/>
      </c>
    </row>
    <row r="627" spans="2:35" ht="15" customHeight="1" x14ac:dyDescent="0.3">
      <c r="B627" t="s">
        <v>96</v>
      </c>
      <c r="C627" t="s">
        <v>261</v>
      </c>
      <c r="D627" t="s">
        <v>9</v>
      </c>
      <c r="E627" s="9" t="s">
        <v>497</v>
      </c>
      <c r="F627" t="s">
        <v>230</v>
      </c>
      <c r="G627" s="9"/>
      <c r="H627" s="3">
        <v>2</v>
      </c>
      <c r="I627" s="8">
        <f>IF(H627="","",INDEX(Systems!F$4:F$985,MATCH($F627,Systems!D$4:D$985,0),1))</f>
        <v>10500</v>
      </c>
      <c r="J627" s="9">
        <f>IF(H627="","",INDEX(Systems!E$4:E$985,MATCH($F627,Systems!D$4:D$985,0),1))</f>
        <v>30</v>
      </c>
      <c r="K627" s="9" t="s">
        <v>108</v>
      </c>
      <c r="L627" s="9">
        <v>1991</v>
      </c>
      <c r="M627" s="9">
        <v>3</v>
      </c>
      <c r="N627" s="8">
        <f t="shared" si="637"/>
        <v>21000</v>
      </c>
      <c r="O627" s="9">
        <f t="shared" si="638"/>
        <v>2021</v>
      </c>
      <c r="P627" s="2" t="str">
        <f t="shared" ref="P627:AI627" si="695">IF($B627="","",IF($O627=P$3,$N627*(1+(O$2*0.03)),IF(P$3=$O627+$J627,$N627*(1+(O$2*0.03)),IF(P$3=$O627+2*$J627,$N627*(1+(O$2*0.03)),IF(P$3=$O627+3*$J627,$N627*(1+(O$2*0.03)),IF(P$3=$O627+4*$J627,$N627*(1+(O$2*0.03)),IF(P$3=$O627+5*$J627,$N627*(1+(O$2*0.03)),"")))))))</f>
        <v/>
      </c>
      <c r="Q627" s="2" t="str">
        <f t="shared" si="695"/>
        <v/>
      </c>
      <c r="R627" s="2">
        <f t="shared" si="695"/>
        <v>22260</v>
      </c>
      <c r="S627" s="2" t="str">
        <f t="shared" si="695"/>
        <v/>
      </c>
      <c r="T627" s="2" t="str">
        <f t="shared" si="695"/>
        <v/>
      </c>
      <c r="U627" s="2" t="str">
        <f t="shared" si="695"/>
        <v/>
      </c>
      <c r="V627" s="2" t="str">
        <f t="shared" si="695"/>
        <v/>
      </c>
      <c r="W627" s="2" t="str">
        <f t="shared" si="695"/>
        <v/>
      </c>
      <c r="X627" s="2" t="str">
        <f t="shared" si="695"/>
        <v/>
      </c>
      <c r="Y627" s="2" t="str">
        <f t="shared" si="695"/>
        <v/>
      </c>
      <c r="Z627" s="2" t="str">
        <f t="shared" si="695"/>
        <v/>
      </c>
      <c r="AA627" s="2" t="str">
        <f t="shared" si="695"/>
        <v/>
      </c>
      <c r="AB627" s="2" t="str">
        <f t="shared" si="695"/>
        <v/>
      </c>
      <c r="AC627" s="2" t="str">
        <f t="shared" si="695"/>
        <v/>
      </c>
      <c r="AD627" s="2" t="str">
        <f t="shared" si="695"/>
        <v/>
      </c>
      <c r="AE627" s="2" t="str">
        <f t="shared" si="695"/>
        <v/>
      </c>
      <c r="AF627" s="2" t="str">
        <f t="shared" si="695"/>
        <v/>
      </c>
      <c r="AG627" s="2" t="str">
        <f t="shared" si="695"/>
        <v/>
      </c>
      <c r="AH627" s="2" t="str">
        <f t="shared" si="695"/>
        <v/>
      </c>
      <c r="AI627" s="2" t="str">
        <f t="shared" si="695"/>
        <v/>
      </c>
    </row>
    <row r="628" spans="2:35" ht="15" customHeight="1" x14ac:dyDescent="0.3">
      <c r="B628" t="s">
        <v>96</v>
      </c>
      <c r="C628" t="s">
        <v>261</v>
      </c>
      <c r="D628" t="s">
        <v>9</v>
      </c>
      <c r="E628" s="9" t="s">
        <v>476</v>
      </c>
      <c r="F628" t="s">
        <v>230</v>
      </c>
      <c r="G628" s="9"/>
      <c r="H628" s="3">
        <v>1</v>
      </c>
      <c r="I628" s="8">
        <f>IF(H628="","",INDEX(Systems!F$4:F$985,MATCH($F628,Systems!D$4:D$985,0),1))</f>
        <v>10500</v>
      </c>
      <c r="J628" s="9">
        <f>IF(H628="","",INDEX(Systems!E$4:E$985,MATCH($F628,Systems!D$4:D$985,0),1))</f>
        <v>30</v>
      </c>
      <c r="K628" s="9" t="s">
        <v>108</v>
      </c>
      <c r="L628" s="9">
        <v>1986</v>
      </c>
      <c r="M628" s="9">
        <v>3</v>
      </c>
      <c r="N628" s="8">
        <f t="shared" si="637"/>
        <v>10500</v>
      </c>
      <c r="O628" s="9">
        <f t="shared" si="638"/>
        <v>2019</v>
      </c>
      <c r="P628" s="2">
        <f t="shared" ref="P628:AI628" si="696">IF($B628="","",IF($O628=P$3,$N628*(1+(O$2*0.03)),IF(P$3=$O628+$J628,$N628*(1+(O$2*0.03)),IF(P$3=$O628+2*$J628,$N628*(1+(O$2*0.03)),IF(P$3=$O628+3*$J628,$N628*(1+(O$2*0.03)),IF(P$3=$O628+4*$J628,$N628*(1+(O$2*0.03)),IF(P$3=$O628+5*$J628,$N628*(1+(O$2*0.03)),"")))))))</f>
        <v>10500</v>
      </c>
      <c r="Q628" s="2" t="str">
        <f t="shared" si="696"/>
        <v/>
      </c>
      <c r="R628" s="2" t="str">
        <f t="shared" si="696"/>
        <v/>
      </c>
      <c r="S628" s="2" t="str">
        <f t="shared" si="696"/>
        <v/>
      </c>
      <c r="T628" s="2" t="str">
        <f t="shared" si="696"/>
        <v/>
      </c>
      <c r="U628" s="2" t="str">
        <f t="shared" si="696"/>
        <v/>
      </c>
      <c r="V628" s="2" t="str">
        <f t="shared" si="696"/>
        <v/>
      </c>
      <c r="W628" s="2" t="str">
        <f t="shared" si="696"/>
        <v/>
      </c>
      <c r="X628" s="2" t="str">
        <f t="shared" si="696"/>
        <v/>
      </c>
      <c r="Y628" s="2" t="str">
        <f t="shared" si="696"/>
        <v/>
      </c>
      <c r="Z628" s="2" t="str">
        <f t="shared" si="696"/>
        <v/>
      </c>
      <c r="AA628" s="2" t="str">
        <f t="shared" si="696"/>
        <v/>
      </c>
      <c r="AB628" s="2" t="str">
        <f t="shared" si="696"/>
        <v/>
      </c>
      <c r="AC628" s="2" t="str">
        <f t="shared" si="696"/>
        <v/>
      </c>
      <c r="AD628" s="2" t="str">
        <f t="shared" si="696"/>
        <v/>
      </c>
      <c r="AE628" s="2" t="str">
        <f t="shared" si="696"/>
        <v/>
      </c>
      <c r="AF628" s="2" t="str">
        <f t="shared" si="696"/>
        <v/>
      </c>
      <c r="AG628" s="2" t="str">
        <f t="shared" si="696"/>
        <v/>
      </c>
      <c r="AH628" s="2" t="str">
        <f t="shared" si="696"/>
        <v/>
      </c>
      <c r="AI628" s="2" t="str">
        <f t="shared" si="696"/>
        <v/>
      </c>
    </row>
    <row r="629" spans="2:35" ht="15" customHeight="1" x14ac:dyDescent="0.3">
      <c r="B629" t="s">
        <v>96</v>
      </c>
      <c r="C629" t="s">
        <v>261</v>
      </c>
      <c r="D629" t="s">
        <v>9</v>
      </c>
      <c r="E629" s="9" t="s">
        <v>477</v>
      </c>
      <c r="F629" t="s">
        <v>230</v>
      </c>
      <c r="G629" s="9"/>
      <c r="H629" s="3">
        <v>1</v>
      </c>
      <c r="I629" s="8">
        <f>IF(H629="","",INDEX(Systems!F$4:F$985,MATCH($F629,Systems!D$4:D$985,0),1))</f>
        <v>10500</v>
      </c>
      <c r="J629" s="9">
        <f>IF(H629="","",INDEX(Systems!E$4:E$985,MATCH($F629,Systems!D$4:D$985,0),1))</f>
        <v>30</v>
      </c>
      <c r="K629" s="9" t="s">
        <v>108</v>
      </c>
      <c r="L629" s="9">
        <v>2001</v>
      </c>
      <c r="M629" s="9">
        <v>3</v>
      </c>
      <c r="N629" s="8">
        <f t="shared" si="637"/>
        <v>10500</v>
      </c>
      <c r="O629" s="9">
        <f t="shared" si="638"/>
        <v>2031</v>
      </c>
      <c r="P629" s="2" t="str">
        <f t="shared" ref="P629:AI629" si="697">IF($B629="","",IF($O629=P$3,$N629*(1+(O$2*0.03)),IF(P$3=$O629+$J629,$N629*(1+(O$2*0.03)),IF(P$3=$O629+2*$J629,$N629*(1+(O$2*0.03)),IF(P$3=$O629+3*$J629,$N629*(1+(O$2*0.03)),IF(P$3=$O629+4*$J629,$N629*(1+(O$2*0.03)),IF(P$3=$O629+5*$J629,$N629*(1+(O$2*0.03)),"")))))))</f>
        <v/>
      </c>
      <c r="Q629" s="2" t="str">
        <f t="shared" si="697"/>
        <v/>
      </c>
      <c r="R629" s="2" t="str">
        <f t="shared" si="697"/>
        <v/>
      </c>
      <c r="S629" s="2" t="str">
        <f t="shared" si="697"/>
        <v/>
      </c>
      <c r="T629" s="2" t="str">
        <f t="shared" si="697"/>
        <v/>
      </c>
      <c r="U629" s="2" t="str">
        <f t="shared" si="697"/>
        <v/>
      </c>
      <c r="V629" s="2" t="str">
        <f t="shared" si="697"/>
        <v/>
      </c>
      <c r="W629" s="2" t="str">
        <f t="shared" si="697"/>
        <v/>
      </c>
      <c r="X629" s="2" t="str">
        <f t="shared" si="697"/>
        <v/>
      </c>
      <c r="Y629" s="2" t="str">
        <f t="shared" si="697"/>
        <v/>
      </c>
      <c r="Z629" s="2" t="str">
        <f t="shared" si="697"/>
        <v/>
      </c>
      <c r="AA629" s="2" t="str">
        <f t="shared" si="697"/>
        <v/>
      </c>
      <c r="AB629" s="2">
        <f t="shared" si="697"/>
        <v>14279.999999999998</v>
      </c>
      <c r="AC629" s="2" t="str">
        <f t="shared" si="697"/>
        <v/>
      </c>
      <c r="AD629" s="2" t="str">
        <f t="shared" si="697"/>
        <v/>
      </c>
      <c r="AE629" s="2" t="str">
        <f t="shared" si="697"/>
        <v/>
      </c>
      <c r="AF629" s="2" t="str">
        <f t="shared" si="697"/>
        <v/>
      </c>
      <c r="AG629" s="2" t="str">
        <f t="shared" si="697"/>
        <v/>
      </c>
      <c r="AH629" s="2" t="str">
        <f t="shared" si="697"/>
        <v/>
      </c>
      <c r="AI629" s="2" t="str">
        <f t="shared" si="697"/>
        <v/>
      </c>
    </row>
    <row r="630" spans="2:35" ht="15" customHeight="1" x14ac:dyDescent="0.3">
      <c r="B630" t="s">
        <v>96</v>
      </c>
      <c r="C630" t="s">
        <v>261</v>
      </c>
      <c r="D630" t="s">
        <v>9</v>
      </c>
      <c r="E630" s="9" t="s">
        <v>478</v>
      </c>
      <c r="F630" t="s">
        <v>230</v>
      </c>
      <c r="G630" s="9"/>
      <c r="H630" s="3">
        <v>1</v>
      </c>
      <c r="I630" s="8">
        <f>IF(H630="","",INDEX(Systems!F$4:F$985,MATCH($F630,Systems!D$4:D$985,0),1))</f>
        <v>10500</v>
      </c>
      <c r="J630" s="9">
        <f>IF(H630="","",INDEX(Systems!E$4:E$985,MATCH($F630,Systems!D$4:D$985,0),1))</f>
        <v>30</v>
      </c>
      <c r="K630" s="9" t="s">
        <v>108</v>
      </c>
      <c r="L630" s="9">
        <v>2001</v>
      </c>
      <c r="M630" s="9">
        <v>3</v>
      </c>
      <c r="N630" s="8">
        <f t="shared" si="637"/>
        <v>10500</v>
      </c>
      <c r="O630" s="9">
        <f t="shared" si="638"/>
        <v>2031</v>
      </c>
      <c r="P630" s="2" t="str">
        <f t="shared" ref="P630:AI630" si="698">IF($B630="","",IF($O630=P$3,$N630*(1+(O$2*0.03)),IF(P$3=$O630+$J630,$N630*(1+(O$2*0.03)),IF(P$3=$O630+2*$J630,$N630*(1+(O$2*0.03)),IF(P$3=$O630+3*$J630,$N630*(1+(O$2*0.03)),IF(P$3=$O630+4*$J630,$N630*(1+(O$2*0.03)),IF(P$3=$O630+5*$J630,$N630*(1+(O$2*0.03)),"")))))))</f>
        <v/>
      </c>
      <c r="Q630" s="2" t="str">
        <f t="shared" si="698"/>
        <v/>
      </c>
      <c r="R630" s="2" t="str">
        <f t="shared" si="698"/>
        <v/>
      </c>
      <c r="S630" s="2" t="str">
        <f t="shared" si="698"/>
        <v/>
      </c>
      <c r="T630" s="2" t="str">
        <f t="shared" si="698"/>
        <v/>
      </c>
      <c r="U630" s="2" t="str">
        <f t="shared" si="698"/>
        <v/>
      </c>
      <c r="V630" s="2" t="str">
        <f t="shared" si="698"/>
        <v/>
      </c>
      <c r="W630" s="2" t="str">
        <f t="shared" si="698"/>
        <v/>
      </c>
      <c r="X630" s="2" t="str">
        <f t="shared" si="698"/>
        <v/>
      </c>
      <c r="Y630" s="2" t="str">
        <f t="shared" si="698"/>
        <v/>
      </c>
      <c r="Z630" s="2" t="str">
        <f t="shared" si="698"/>
        <v/>
      </c>
      <c r="AA630" s="2" t="str">
        <f t="shared" si="698"/>
        <v/>
      </c>
      <c r="AB630" s="2">
        <f t="shared" si="698"/>
        <v>14279.999999999998</v>
      </c>
      <c r="AC630" s="2" t="str">
        <f t="shared" si="698"/>
        <v/>
      </c>
      <c r="AD630" s="2" t="str">
        <f t="shared" si="698"/>
        <v/>
      </c>
      <c r="AE630" s="2" t="str">
        <f t="shared" si="698"/>
        <v/>
      </c>
      <c r="AF630" s="2" t="str">
        <f t="shared" si="698"/>
        <v/>
      </c>
      <c r="AG630" s="2" t="str">
        <f t="shared" si="698"/>
        <v/>
      </c>
      <c r="AH630" s="2" t="str">
        <f t="shared" si="698"/>
        <v/>
      </c>
      <c r="AI630" s="2" t="str">
        <f t="shared" si="698"/>
        <v/>
      </c>
    </row>
    <row r="631" spans="2:35" ht="15" customHeight="1" x14ac:dyDescent="0.3">
      <c r="B631" t="s">
        <v>96</v>
      </c>
      <c r="C631" t="s">
        <v>261</v>
      </c>
      <c r="D631" t="s">
        <v>9</v>
      </c>
      <c r="E631" s="9" t="s">
        <v>479</v>
      </c>
      <c r="F631" t="s">
        <v>230</v>
      </c>
      <c r="G631" s="9"/>
      <c r="H631" s="3">
        <v>1</v>
      </c>
      <c r="I631" s="8">
        <f>IF(H631="","",INDEX(Systems!F$4:F$985,MATCH($F631,Systems!D$4:D$985,0),1))</f>
        <v>10500</v>
      </c>
      <c r="J631" s="9">
        <f>IF(H631="","",INDEX(Systems!E$4:E$985,MATCH($F631,Systems!D$4:D$985,0),1))</f>
        <v>30</v>
      </c>
      <c r="K631" s="9" t="s">
        <v>108</v>
      </c>
      <c r="L631" s="9">
        <v>2009</v>
      </c>
      <c r="M631" s="9">
        <v>3</v>
      </c>
      <c r="N631" s="8">
        <f t="shared" si="637"/>
        <v>10500</v>
      </c>
      <c r="O631" s="9">
        <f t="shared" si="638"/>
        <v>2039</v>
      </c>
      <c r="P631" s="2" t="str">
        <f t="shared" ref="P631:AI631" si="699">IF($B631="","",IF($O631=P$3,$N631*(1+(O$2*0.03)),IF(P$3=$O631+$J631,$N631*(1+(O$2*0.03)),IF(P$3=$O631+2*$J631,$N631*(1+(O$2*0.03)),IF(P$3=$O631+3*$J631,$N631*(1+(O$2*0.03)),IF(P$3=$O631+4*$J631,$N631*(1+(O$2*0.03)),IF(P$3=$O631+5*$J631,$N631*(1+(O$2*0.03)),"")))))))</f>
        <v/>
      </c>
      <c r="Q631" s="2" t="str">
        <f t="shared" si="699"/>
        <v/>
      </c>
      <c r="R631" s="2" t="str">
        <f t="shared" si="699"/>
        <v/>
      </c>
      <c r="S631" s="2" t="str">
        <f t="shared" si="699"/>
        <v/>
      </c>
      <c r="T631" s="2" t="str">
        <f t="shared" si="699"/>
        <v/>
      </c>
      <c r="U631" s="2" t="str">
        <f t="shared" si="699"/>
        <v/>
      </c>
      <c r="V631" s="2" t="str">
        <f t="shared" si="699"/>
        <v/>
      </c>
      <c r="W631" s="2" t="str">
        <f t="shared" si="699"/>
        <v/>
      </c>
      <c r="X631" s="2" t="str">
        <f t="shared" si="699"/>
        <v/>
      </c>
      <c r="Y631" s="2" t="str">
        <f t="shared" si="699"/>
        <v/>
      </c>
      <c r="Z631" s="2" t="str">
        <f t="shared" si="699"/>
        <v/>
      </c>
      <c r="AA631" s="2" t="str">
        <f t="shared" si="699"/>
        <v/>
      </c>
      <c r="AB631" s="2" t="str">
        <f t="shared" si="699"/>
        <v/>
      </c>
      <c r="AC631" s="2" t="str">
        <f t="shared" si="699"/>
        <v/>
      </c>
      <c r="AD631" s="2" t="str">
        <f t="shared" si="699"/>
        <v/>
      </c>
      <c r="AE631" s="2" t="str">
        <f t="shared" si="699"/>
        <v/>
      </c>
      <c r="AF631" s="2" t="str">
        <f t="shared" si="699"/>
        <v/>
      </c>
      <c r="AG631" s="2" t="str">
        <f t="shared" si="699"/>
        <v/>
      </c>
      <c r="AH631" s="2" t="str">
        <f t="shared" si="699"/>
        <v/>
      </c>
      <c r="AI631" s="2" t="str">
        <f t="shared" si="699"/>
        <v/>
      </c>
    </row>
    <row r="632" spans="2:35" ht="15" customHeight="1" x14ac:dyDescent="0.3">
      <c r="B632" t="s">
        <v>96</v>
      </c>
      <c r="C632" t="s">
        <v>261</v>
      </c>
      <c r="D632" t="s">
        <v>9</v>
      </c>
      <c r="E632" s="9" t="s">
        <v>480</v>
      </c>
      <c r="F632" t="s">
        <v>230</v>
      </c>
      <c r="G632" s="9"/>
      <c r="H632" s="3">
        <v>1</v>
      </c>
      <c r="I632" s="8">
        <f>IF(H632="","",INDEX(Systems!F$4:F$985,MATCH($F632,Systems!D$4:D$985,0),1))</f>
        <v>10500</v>
      </c>
      <c r="J632" s="9">
        <f>IF(H632="","",INDEX(Systems!E$4:E$985,MATCH($F632,Systems!D$4:D$985,0),1))</f>
        <v>30</v>
      </c>
      <c r="K632" s="9" t="s">
        <v>108</v>
      </c>
      <c r="L632" s="9">
        <v>2009</v>
      </c>
      <c r="M632" s="9">
        <v>3</v>
      </c>
      <c r="N632" s="8">
        <f t="shared" si="637"/>
        <v>10500</v>
      </c>
      <c r="O632" s="9">
        <f t="shared" si="638"/>
        <v>2039</v>
      </c>
      <c r="P632" s="2" t="str">
        <f t="shared" ref="P632:AI632" si="700">IF($B632="","",IF($O632=P$3,$N632*(1+(O$2*0.03)),IF(P$3=$O632+$J632,$N632*(1+(O$2*0.03)),IF(P$3=$O632+2*$J632,$N632*(1+(O$2*0.03)),IF(P$3=$O632+3*$J632,$N632*(1+(O$2*0.03)),IF(P$3=$O632+4*$J632,$N632*(1+(O$2*0.03)),IF(P$3=$O632+5*$J632,$N632*(1+(O$2*0.03)),"")))))))</f>
        <v/>
      </c>
      <c r="Q632" s="2" t="str">
        <f t="shared" si="700"/>
        <v/>
      </c>
      <c r="R632" s="2" t="str">
        <f t="shared" si="700"/>
        <v/>
      </c>
      <c r="S632" s="2" t="str">
        <f t="shared" si="700"/>
        <v/>
      </c>
      <c r="T632" s="2" t="str">
        <f t="shared" si="700"/>
        <v/>
      </c>
      <c r="U632" s="2" t="str">
        <f t="shared" si="700"/>
        <v/>
      </c>
      <c r="V632" s="2" t="str">
        <f t="shared" si="700"/>
        <v/>
      </c>
      <c r="W632" s="2" t="str">
        <f t="shared" si="700"/>
        <v/>
      </c>
      <c r="X632" s="2" t="str">
        <f t="shared" si="700"/>
        <v/>
      </c>
      <c r="Y632" s="2" t="str">
        <f t="shared" si="700"/>
        <v/>
      </c>
      <c r="Z632" s="2" t="str">
        <f t="shared" si="700"/>
        <v/>
      </c>
      <c r="AA632" s="2" t="str">
        <f t="shared" si="700"/>
        <v/>
      </c>
      <c r="AB632" s="2" t="str">
        <f t="shared" si="700"/>
        <v/>
      </c>
      <c r="AC632" s="2" t="str">
        <f t="shared" si="700"/>
        <v/>
      </c>
      <c r="AD632" s="2" t="str">
        <f t="shared" si="700"/>
        <v/>
      </c>
      <c r="AE632" s="2" t="str">
        <f t="shared" si="700"/>
        <v/>
      </c>
      <c r="AF632" s="2" t="str">
        <f t="shared" si="700"/>
        <v/>
      </c>
      <c r="AG632" s="2" t="str">
        <f t="shared" si="700"/>
        <v/>
      </c>
      <c r="AH632" s="2" t="str">
        <f t="shared" si="700"/>
        <v/>
      </c>
      <c r="AI632" s="2" t="str">
        <f t="shared" si="700"/>
        <v/>
      </c>
    </row>
    <row r="633" spans="2:35" ht="15" customHeight="1" x14ac:dyDescent="0.3">
      <c r="B633" t="s">
        <v>96</v>
      </c>
      <c r="C633" t="s">
        <v>261</v>
      </c>
      <c r="D633" t="s">
        <v>9</v>
      </c>
      <c r="E633" s="9" t="s">
        <v>481</v>
      </c>
      <c r="F633" t="s">
        <v>230</v>
      </c>
      <c r="G633" s="9"/>
      <c r="H633" s="3">
        <v>1</v>
      </c>
      <c r="I633" s="8">
        <f>IF(H633="","",INDEX(Systems!F$4:F$985,MATCH($F633,Systems!D$4:D$985,0),1))</f>
        <v>10500</v>
      </c>
      <c r="J633" s="9">
        <f>IF(H633="","",INDEX(Systems!E$4:E$985,MATCH($F633,Systems!D$4:D$985,0),1))</f>
        <v>30</v>
      </c>
      <c r="K633" s="9" t="s">
        <v>109</v>
      </c>
      <c r="L633" s="9">
        <v>2016</v>
      </c>
      <c r="M633" s="9">
        <v>3</v>
      </c>
      <c r="N633" s="8">
        <f t="shared" si="637"/>
        <v>10500</v>
      </c>
      <c r="O633" s="9">
        <f t="shared" si="638"/>
        <v>2046</v>
      </c>
      <c r="P633" s="2" t="str">
        <f t="shared" ref="P633:AI633" si="701">IF($B633="","",IF($O633=P$3,$N633*(1+(O$2*0.03)),IF(P$3=$O633+$J633,$N633*(1+(O$2*0.03)),IF(P$3=$O633+2*$J633,$N633*(1+(O$2*0.03)),IF(P$3=$O633+3*$J633,$N633*(1+(O$2*0.03)),IF(P$3=$O633+4*$J633,$N633*(1+(O$2*0.03)),IF(P$3=$O633+5*$J633,$N633*(1+(O$2*0.03)),"")))))))</f>
        <v/>
      </c>
      <c r="Q633" s="2" t="str">
        <f t="shared" si="701"/>
        <v/>
      </c>
      <c r="R633" s="2" t="str">
        <f t="shared" si="701"/>
        <v/>
      </c>
      <c r="S633" s="2" t="str">
        <f t="shared" si="701"/>
        <v/>
      </c>
      <c r="T633" s="2" t="str">
        <f t="shared" si="701"/>
        <v/>
      </c>
      <c r="U633" s="2" t="str">
        <f t="shared" si="701"/>
        <v/>
      </c>
      <c r="V633" s="2" t="str">
        <f t="shared" si="701"/>
        <v/>
      </c>
      <c r="W633" s="2" t="str">
        <f t="shared" si="701"/>
        <v/>
      </c>
      <c r="X633" s="2" t="str">
        <f t="shared" si="701"/>
        <v/>
      </c>
      <c r="Y633" s="2" t="str">
        <f t="shared" si="701"/>
        <v/>
      </c>
      <c r="Z633" s="2" t="str">
        <f t="shared" si="701"/>
        <v/>
      </c>
      <c r="AA633" s="2" t="str">
        <f t="shared" si="701"/>
        <v/>
      </c>
      <c r="AB633" s="2" t="str">
        <f t="shared" si="701"/>
        <v/>
      </c>
      <c r="AC633" s="2" t="str">
        <f t="shared" si="701"/>
        <v/>
      </c>
      <c r="AD633" s="2" t="str">
        <f t="shared" si="701"/>
        <v/>
      </c>
      <c r="AE633" s="2" t="str">
        <f t="shared" si="701"/>
        <v/>
      </c>
      <c r="AF633" s="2" t="str">
        <f t="shared" si="701"/>
        <v/>
      </c>
      <c r="AG633" s="2" t="str">
        <f t="shared" si="701"/>
        <v/>
      </c>
      <c r="AH633" s="2" t="str">
        <f t="shared" si="701"/>
        <v/>
      </c>
      <c r="AI633" s="2" t="str">
        <f t="shared" si="701"/>
        <v/>
      </c>
    </row>
    <row r="634" spans="2:35" ht="15" customHeight="1" x14ac:dyDescent="0.3">
      <c r="B634" t="s">
        <v>96</v>
      </c>
      <c r="C634" t="s">
        <v>261</v>
      </c>
      <c r="D634" t="s">
        <v>9</v>
      </c>
      <c r="E634" s="9" t="s">
        <v>482</v>
      </c>
      <c r="F634" t="s">
        <v>230</v>
      </c>
      <c r="G634" s="9"/>
      <c r="H634" s="3">
        <v>1</v>
      </c>
      <c r="I634" s="8">
        <f>IF(H634="","",INDEX(Systems!F$4:F$985,MATCH($F634,Systems!D$4:D$985,0),1))</f>
        <v>10500</v>
      </c>
      <c r="J634" s="9">
        <f>IF(H634="","",INDEX(Systems!E$4:E$985,MATCH($F634,Systems!D$4:D$985,0),1))</f>
        <v>30</v>
      </c>
      <c r="K634" s="9" t="s">
        <v>109</v>
      </c>
      <c r="L634" s="9">
        <v>2016</v>
      </c>
      <c r="M634" s="9">
        <v>3</v>
      </c>
      <c r="N634" s="8">
        <f t="shared" si="637"/>
        <v>10500</v>
      </c>
      <c r="O634" s="9">
        <f t="shared" si="638"/>
        <v>2046</v>
      </c>
      <c r="P634" s="2" t="str">
        <f t="shared" ref="P634:AI634" si="702">IF($B634="","",IF($O634=P$3,$N634*(1+(O$2*0.03)),IF(P$3=$O634+$J634,$N634*(1+(O$2*0.03)),IF(P$3=$O634+2*$J634,$N634*(1+(O$2*0.03)),IF(P$3=$O634+3*$J634,$N634*(1+(O$2*0.03)),IF(P$3=$O634+4*$J634,$N634*(1+(O$2*0.03)),IF(P$3=$O634+5*$J634,$N634*(1+(O$2*0.03)),"")))))))</f>
        <v/>
      </c>
      <c r="Q634" s="2" t="str">
        <f t="shared" si="702"/>
        <v/>
      </c>
      <c r="R634" s="2" t="str">
        <f t="shared" si="702"/>
        <v/>
      </c>
      <c r="S634" s="2" t="str">
        <f t="shared" si="702"/>
        <v/>
      </c>
      <c r="T634" s="2" t="str">
        <f t="shared" si="702"/>
        <v/>
      </c>
      <c r="U634" s="2" t="str">
        <f t="shared" si="702"/>
        <v/>
      </c>
      <c r="V634" s="2" t="str">
        <f t="shared" si="702"/>
        <v/>
      </c>
      <c r="W634" s="2" t="str">
        <f t="shared" si="702"/>
        <v/>
      </c>
      <c r="X634" s="2" t="str">
        <f t="shared" si="702"/>
        <v/>
      </c>
      <c r="Y634" s="2" t="str">
        <f t="shared" si="702"/>
        <v/>
      </c>
      <c r="Z634" s="2" t="str">
        <f t="shared" si="702"/>
        <v/>
      </c>
      <c r="AA634" s="2" t="str">
        <f t="shared" si="702"/>
        <v/>
      </c>
      <c r="AB634" s="2" t="str">
        <f t="shared" si="702"/>
        <v/>
      </c>
      <c r="AC634" s="2" t="str">
        <f t="shared" si="702"/>
        <v/>
      </c>
      <c r="AD634" s="2" t="str">
        <f t="shared" si="702"/>
        <v/>
      </c>
      <c r="AE634" s="2" t="str">
        <f t="shared" si="702"/>
        <v/>
      </c>
      <c r="AF634" s="2" t="str">
        <f t="shared" si="702"/>
        <v/>
      </c>
      <c r="AG634" s="2" t="str">
        <f t="shared" si="702"/>
        <v/>
      </c>
      <c r="AH634" s="2" t="str">
        <f t="shared" si="702"/>
        <v/>
      </c>
      <c r="AI634" s="2" t="str">
        <f t="shared" si="702"/>
        <v/>
      </c>
    </row>
    <row r="635" spans="2:35" ht="15" customHeight="1" x14ac:dyDescent="0.3">
      <c r="B635" t="s">
        <v>96</v>
      </c>
      <c r="C635" t="s">
        <v>261</v>
      </c>
      <c r="D635" t="s">
        <v>9</v>
      </c>
      <c r="E635" s="9" t="s">
        <v>498</v>
      </c>
      <c r="F635" t="s">
        <v>230</v>
      </c>
      <c r="G635" s="9"/>
      <c r="H635" s="3">
        <v>1</v>
      </c>
      <c r="I635" s="8">
        <f>IF(H635="","",INDEX(Systems!F$4:F$985,MATCH($F635,Systems!D$4:D$985,0),1))</f>
        <v>10500</v>
      </c>
      <c r="J635" s="9">
        <f>IF(H635="","",INDEX(Systems!E$4:E$985,MATCH($F635,Systems!D$4:D$985,0),1))</f>
        <v>30</v>
      </c>
      <c r="K635" s="9" t="s">
        <v>109</v>
      </c>
      <c r="L635" s="9">
        <v>2016</v>
      </c>
      <c r="M635" s="9">
        <v>3</v>
      </c>
      <c r="N635" s="8">
        <f t="shared" ref="N635:N696" si="703">IF(H635="","",H635*I635)</f>
        <v>10500</v>
      </c>
      <c r="O635" s="9">
        <f t="shared" ref="O635:O696" si="704">IF(M635="","",IF(IF(M635=1,$C$1,IF(M635=2,L635+(0.8*J635),IF(M635=3,L635+J635)))&lt;$C$1,$C$1,(IF(M635=1,$C$1,IF(M635=2,L635+(0.8*J635),IF(M635=3,L635+J635))))))</f>
        <v>2046</v>
      </c>
      <c r="P635" s="2" t="str">
        <f t="shared" ref="P635:AI635" si="705">IF($B635="","",IF($O635=P$3,$N635*(1+(O$2*0.03)),IF(P$3=$O635+$J635,$N635*(1+(O$2*0.03)),IF(P$3=$O635+2*$J635,$N635*(1+(O$2*0.03)),IF(P$3=$O635+3*$J635,$N635*(1+(O$2*0.03)),IF(P$3=$O635+4*$J635,$N635*(1+(O$2*0.03)),IF(P$3=$O635+5*$J635,$N635*(1+(O$2*0.03)),"")))))))</f>
        <v/>
      </c>
      <c r="Q635" s="2" t="str">
        <f t="shared" si="705"/>
        <v/>
      </c>
      <c r="R635" s="2" t="str">
        <f t="shared" si="705"/>
        <v/>
      </c>
      <c r="S635" s="2" t="str">
        <f t="shared" si="705"/>
        <v/>
      </c>
      <c r="T635" s="2" t="str">
        <f t="shared" si="705"/>
        <v/>
      </c>
      <c r="U635" s="2" t="str">
        <f t="shared" si="705"/>
        <v/>
      </c>
      <c r="V635" s="2" t="str">
        <f t="shared" si="705"/>
        <v/>
      </c>
      <c r="W635" s="2" t="str">
        <f t="shared" si="705"/>
        <v/>
      </c>
      <c r="X635" s="2" t="str">
        <f t="shared" si="705"/>
        <v/>
      </c>
      <c r="Y635" s="2" t="str">
        <f t="shared" si="705"/>
        <v/>
      </c>
      <c r="Z635" s="2" t="str">
        <f t="shared" si="705"/>
        <v/>
      </c>
      <c r="AA635" s="2" t="str">
        <f t="shared" si="705"/>
        <v/>
      </c>
      <c r="AB635" s="2" t="str">
        <f t="shared" si="705"/>
        <v/>
      </c>
      <c r="AC635" s="2" t="str">
        <f t="shared" si="705"/>
        <v/>
      </c>
      <c r="AD635" s="2" t="str">
        <f t="shared" si="705"/>
        <v/>
      </c>
      <c r="AE635" s="2" t="str">
        <f t="shared" si="705"/>
        <v/>
      </c>
      <c r="AF635" s="2" t="str">
        <f t="shared" si="705"/>
        <v/>
      </c>
      <c r="AG635" s="2" t="str">
        <f t="shared" si="705"/>
        <v/>
      </c>
      <c r="AH635" s="2" t="str">
        <f t="shared" si="705"/>
        <v/>
      </c>
      <c r="AI635" s="2" t="str">
        <f t="shared" si="705"/>
        <v/>
      </c>
    </row>
    <row r="636" spans="2:35" ht="15" customHeight="1" x14ac:dyDescent="0.3">
      <c r="B636" t="s">
        <v>96</v>
      </c>
      <c r="C636" t="s">
        <v>261</v>
      </c>
      <c r="D636" t="s">
        <v>9</v>
      </c>
      <c r="E636" s="9" t="s">
        <v>499</v>
      </c>
      <c r="F636" t="s">
        <v>230</v>
      </c>
      <c r="G636" s="9"/>
      <c r="H636" s="3">
        <v>1</v>
      </c>
      <c r="I636" s="8">
        <f>IF(H636="","",INDEX(Systems!F$4:F$985,MATCH($F636,Systems!D$4:D$985,0),1))</f>
        <v>10500</v>
      </c>
      <c r="J636" s="9">
        <f>IF(H636="","",INDEX(Systems!E$4:E$985,MATCH($F636,Systems!D$4:D$985,0),1))</f>
        <v>30</v>
      </c>
      <c r="K636" s="9" t="s">
        <v>108</v>
      </c>
      <c r="L636" s="9">
        <v>1986</v>
      </c>
      <c r="M636" s="9">
        <v>3</v>
      </c>
      <c r="N636" s="8">
        <f t="shared" si="703"/>
        <v>10500</v>
      </c>
      <c r="O636" s="9">
        <f t="shared" si="704"/>
        <v>2019</v>
      </c>
      <c r="P636" s="2">
        <f t="shared" ref="P636:AI636" si="706">IF($B636="","",IF($O636=P$3,$N636*(1+(O$2*0.03)),IF(P$3=$O636+$J636,$N636*(1+(O$2*0.03)),IF(P$3=$O636+2*$J636,$N636*(1+(O$2*0.03)),IF(P$3=$O636+3*$J636,$N636*(1+(O$2*0.03)),IF(P$3=$O636+4*$J636,$N636*(1+(O$2*0.03)),IF(P$3=$O636+5*$J636,$N636*(1+(O$2*0.03)),"")))))))</f>
        <v>10500</v>
      </c>
      <c r="Q636" s="2" t="str">
        <f t="shared" si="706"/>
        <v/>
      </c>
      <c r="R636" s="2" t="str">
        <f t="shared" si="706"/>
        <v/>
      </c>
      <c r="S636" s="2" t="str">
        <f t="shared" si="706"/>
        <v/>
      </c>
      <c r="T636" s="2" t="str">
        <f t="shared" si="706"/>
        <v/>
      </c>
      <c r="U636" s="2" t="str">
        <f t="shared" si="706"/>
        <v/>
      </c>
      <c r="V636" s="2" t="str">
        <f t="shared" si="706"/>
        <v/>
      </c>
      <c r="W636" s="2" t="str">
        <f t="shared" si="706"/>
        <v/>
      </c>
      <c r="X636" s="2" t="str">
        <f t="shared" si="706"/>
        <v/>
      </c>
      <c r="Y636" s="2" t="str">
        <f t="shared" si="706"/>
        <v/>
      </c>
      <c r="Z636" s="2" t="str">
        <f t="shared" si="706"/>
        <v/>
      </c>
      <c r="AA636" s="2" t="str">
        <f t="shared" si="706"/>
        <v/>
      </c>
      <c r="AB636" s="2" t="str">
        <f t="shared" si="706"/>
        <v/>
      </c>
      <c r="AC636" s="2" t="str">
        <f t="shared" si="706"/>
        <v/>
      </c>
      <c r="AD636" s="2" t="str">
        <f t="shared" si="706"/>
        <v/>
      </c>
      <c r="AE636" s="2" t="str">
        <f t="shared" si="706"/>
        <v/>
      </c>
      <c r="AF636" s="2" t="str">
        <f t="shared" si="706"/>
        <v/>
      </c>
      <c r="AG636" s="2" t="str">
        <f t="shared" si="706"/>
        <v/>
      </c>
      <c r="AH636" s="2" t="str">
        <f t="shared" si="706"/>
        <v/>
      </c>
      <c r="AI636" s="2" t="str">
        <f t="shared" si="706"/>
        <v/>
      </c>
    </row>
    <row r="637" spans="2:35" ht="15" customHeight="1" x14ac:dyDescent="0.3">
      <c r="B637" t="s">
        <v>96</v>
      </c>
      <c r="C637" t="s">
        <v>261</v>
      </c>
      <c r="D637" t="s">
        <v>9</v>
      </c>
      <c r="E637" s="9" t="s">
        <v>500</v>
      </c>
      <c r="F637" t="s">
        <v>230</v>
      </c>
      <c r="G637" s="9"/>
      <c r="H637" s="3">
        <v>1</v>
      </c>
      <c r="I637" s="8">
        <f>IF(H637="","",INDEX(Systems!F$4:F$985,MATCH($F637,Systems!D$4:D$985,0),1))</f>
        <v>10500</v>
      </c>
      <c r="J637" s="9">
        <f>IF(H637="","",INDEX(Systems!E$4:E$985,MATCH($F637,Systems!D$4:D$985,0),1))</f>
        <v>30</v>
      </c>
      <c r="K637" s="9" t="s">
        <v>108</v>
      </c>
      <c r="L637" s="9">
        <v>2009</v>
      </c>
      <c r="M637" s="9">
        <v>3</v>
      </c>
      <c r="N637" s="8">
        <f t="shared" si="703"/>
        <v>10500</v>
      </c>
      <c r="O637" s="9">
        <f t="shared" si="704"/>
        <v>2039</v>
      </c>
      <c r="P637" s="2" t="str">
        <f t="shared" ref="P637:AI637" si="707">IF($B637="","",IF($O637=P$3,$N637*(1+(O$2*0.03)),IF(P$3=$O637+$J637,$N637*(1+(O$2*0.03)),IF(P$3=$O637+2*$J637,$N637*(1+(O$2*0.03)),IF(P$3=$O637+3*$J637,$N637*(1+(O$2*0.03)),IF(P$3=$O637+4*$J637,$N637*(1+(O$2*0.03)),IF(P$3=$O637+5*$J637,$N637*(1+(O$2*0.03)),"")))))))</f>
        <v/>
      </c>
      <c r="Q637" s="2" t="str">
        <f t="shared" si="707"/>
        <v/>
      </c>
      <c r="R637" s="2" t="str">
        <f t="shared" si="707"/>
        <v/>
      </c>
      <c r="S637" s="2" t="str">
        <f t="shared" si="707"/>
        <v/>
      </c>
      <c r="T637" s="2" t="str">
        <f t="shared" si="707"/>
        <v/>
      </c>
      <c r="U637" s="2" t="str">
        <f t="shared" si="707"/>
        <v/>
      </c>
      <c r="V637" s="2" t="str">
        <f t="shared" si="707"/>
        <v/>
      </c>
      <c r="W637" s="2" t="str">
        <f t="shared" si="707"/>
        <v/>
      </c>
      <c r="X637" s="2" t="str">
        <f t="shared" si="707"/>
        <v/>
      </c>
      <c r="Y637" s="2" t="str">
        <f t="shared" si="707"/>
        <v/>
      </c>
      <c r="Z637" s="2" t="str">
        <f t="shared" si="707"/>
        <v/>
      </c>
      <c r="AA637" s="2" t="str">
        <f t="shared" si="707"/>
        <v/>
      </c>
      <c r="AB637" s="2" t="str">
        <f t="shared" si="707"/>
        <v/>
      </c>
      <c r="AC637" s="2" t="str">
        <f t="shared" si="707"/>
        <v/>
      </c>
      <c r="AD637" s="2" t="str">
        <f t="shared" si="707"/>
        <v/>
      </c>
      <c r="AE637" s="2" t="str">
        <f t="shared" si="707"/>
        <v/>
      </c>
      <c r="AF637" s="2" t="str">
        <f t="shared" si="707"/>
        <v/>
      </c>
      <c r="AG637" s="2" t="str">
        <f t="shared" si="707"/>
        <v/>
      </c>
      <c r="AH637" s="2" t="str">
        <f t="shared" si="707"/>
        <v/>
      </c>
      <c r="AI637" s="2" t="str">
        <f t="shared" si="707"/>
        <v/>
      </c>
    </row>
    <row r="638" spans="2:35" ht="15" customHeight="1" x14ac:dyDescent="0.3">
      <c r="B638" t="s">
        <v>96</v>
      </c>
      <c r="C638" t="s">
        <v>261</v>
      </c>
      <c r="D638" t="s">
        <v>9</v>
      </c>
      <c r="E638" s="9" t="s">
        <v>501</v>
      </c>
      <c r="F638" t="s">
        <v>230</v>
      </c>
      <c r="G638" s="9"/>
      <c r="H638" s="3">
        <v>1</v>
      </c>
      <c r="I638" s="8">
        <f>IF(H638="","",INDEX(Systems!F$4:F$985,MATCH($F638,Systems!D$4:D$985,0),1))</f>
        <v>10500</v>
      </c>
      <c r="J638" s="9">
        <f>IF(H638="","",INDEX(Systems!E$4:E$985,MATCH($F638,Systems!D$4:D$985,0),1))</f>
        <v>30</v>
      </c>
      <c r="K638" s="9" t="s">
        <v>108</v>
      </c>
      <c r="L638" s="9">
        <v>2003</v>
      </c>
      <c r="M638" s="9">
        <v>3</v>
      </c>
      <c r="N638" s="8">
        <f t="shared" si="703"/>
        <v>10500</v>
      </c>
      <c r="O638" s="9">
        <f t="shared" si="704"/>
        <v>2033</v>
      </c>
      <c r="P638" s="2" t="str">
        <f t="shared" ref="P638:AI638" si="708">IF($B638="","",IF($O638=P$3,$N638*(1+(O$2*0.03)),IF(P$3=$O638+$J638,$N638*(1+(O$2*0.03)),IF(P$3=$O638+2*$J638,$N638*(1+(O$2*0.03)),IF(P$3=$O638+3*$J638,$N638*(1+(O$2*0.03)),IF(P$3=$O638+4*$J638,$N638*(1+(O$2*0.03)),IF(P$3=$O638+5*$J638,$N638*(1+(O$2*0.03)),"")))))))</f>
        <v/>
      </c>
      <c r="Q638" s="2" t="str">
        <f t="shared" si="708"/>
        <v/>
      </c>
      <c r="R638" s="2" t="str">
        <f t="shared" si="708"/>
        <v/>
      </c>
      <c r="S638" s="2" t="str">
        <f t="shared" si="708"/>
        <v/>
      </c>
      <c r="T638" s="2" t="str">
        <f t="shared" si="708"/>
        <v/>
      </c>
      <c r="U638" s="2" t="str">
        <f t="shared" si="708"/>
        <v/>
      </c>
      <c r="V638" s="2" t="str">
        <f t="shared" si="708"/>
        <v/>
      </c>
      <c r="W638" s="2" t="str">
        <f t="shared" si="708"/>
        <v/>
      </c>
      <c r="X638" s="2" t="str">
        <f t="shared" si="708"/>
        <v/>
      </c>
      <c r="Y638" s="2" t="str">
        <f t="shared" si="708"/>
        <v/>
      </c>
      <c r="Z638" s="2" t="str">
        <f t="shared" si="708"/>
        <v/>
      </c>
      <c r="AA638" s="2" t="str">
        <f t="shared" si="708"/>
        <v/>
      </c>
      <c r="AB638" s="2" t="str">
        <f t="shared" si="708"/>
        <v/>
      </c>
      <c r="AC638" s="2" t="str">
        <f t="shared" si="708"/>
        <v/>
      </c>
      <c r="AD638" s="2">
        <f t="shared" si="708"/>
        <v>14910</v>
      </c>
      <c r="AE638" s="2" t="str">
        <f t="shared" si="708"/>
        <v/>
      </c>
      <c r="AF638" s="2" t="str">
        <f t="shared" si="708"/>
        <v/>
      </c>
      <c r="AG638" s="2" t="str">
        <f t="shared" si="708"/>
        <v/>
      </c>
      <c r="AH638" s="2" t="str">
        <f t="shared" si="708"/>
        <v/>
      </c>
      <c r="AI638" s="2" t="str">
        <f t="shared" si="708"/>
        <v/>
      </c>
    </row>
    <row r="639" spans="2:35" ht="15" customHeight="1" x14ac:dyDescent="0.3">
      <c r="B639" t="s">
        <v>96</v>
      </c>
      <c r="C639" t="s">
        <v>261</v>
      </c>
      <c r="D639" t="s">
        <v>9</v>
      </c>
      <c r="E639" s="9" t="s">
        <v>502</v>
      </c>
      <c r="F639" t="s">
        <v>230</v>
      </c>
      <c r="G639" s="9"/>
      <c r="H639" s="3">
        <v>1</v>
      </c>
      <c r="I639" s="8">
        <f>IF(H639="","",INDEX(Systems!F$4:F$985,MATCH($F639,Systems!D$4:D$985,0),1))</f>
        <v>10500</v>
      </c>
      <c r="J639" s="9">
        <f>IF(H639="","",INDEX(Systems!E$4:E$985,MATCH($F639,Systems!D$4:D$985,0),1))</f>
        <v>30</v>
      </c>
      <c r="K639" s="9" t="s">
        <v>108</v>
      </c>
      <c r="L639" s="9">
        <v>1991</v>
      </c>
      <c r="M639" s="9">
        <v>3</v>
      </c>
      <c r="N639" s="8">
        <f t="shared" si="703"/>
        <v>10500</v>
      </c>
      <c r="O639" s="9">
        <f t="shared" si="704"/>
        <v>2021</v>
      </c>
      <c r="P639" s="2" t="str">
        <f t="shared" ref="P639:AI639" si="709">IF($B639="","",IF($O639=P$3,$N639*(1+(O$2*0.03)),IF(P$3=$O639+$J639,$N639*(1+(O$2*0.03)),IF(P$3=$O639+2*$J639,$N639*(1+(O$2*0.03)),IF(P$3=$O639+3*$J639,$N639*(1+(O$2*0.03)),IF(P$3=$O639+4*$J639,$N639*(1+(O$2*0.03)),IF(P$3=$O639+5*$J639,$N639*(1+(O$2*0.03)),"")))))))</f>
        <v/>
      </c>
      <c r="Q639" s="2" t="str">
        <f t="shared" si="709"/>
        <v/>
      </c>
      <c r="R639" s="2">
        <f t="shared" si="709"/>
        <v>11130</v>
      </c>
      <c r="S639" s="2" t="str">
        <f t="shared" si="709"/>
        <v/>
      </c>
      <c r="T639" s="2" t="str">
        <f t="shared" si="709"/>
        <v/>
      </c>
      <c r="U639" s="2" t="str">
        <f t="shared" si="709"/>
        <v/>
      </c>
      <c r="V639" s="2" t="str">
        <f t="shared" si="709"/>
        <v/>
      </c>
      <c r="W639" s="2" t="str">
        <f t="shared" si="709"/>
        <v/>
      </c>
      <c r="X639" s="2" t="str">
        <f t="shared" si="709"/>
        <v/>
      </c>
      <c r="Y639" s="2" t="str">
        <f t="shared" si="709"/>
        <v/>
      </c>
      <c r="Z639" s="2" t="str">
        <f t="shared" si="709"/>
        <v/>
      </c>
      <c r="AA639" s="2" t="str">
        <f t="shared" si="709"/>
        <v/>
      </c>
      <c r="AB639" s="2" t="str">
        <f t="shared" si="709"/>
        <v/>
      </c>
      <c r="AC639" s="2" t="str">
        <f t="shared" si="709"/>
        <v/>
      </c>
      <c r="AD639" s="2" t="str">
        <f t="shared" si="709"/>
        <v/>
      </c>
      <c r="AE639" s="2" t="str">
        <f t="shared" si="709"/>
        <v/>
      </c>
      <c r="AF639" s="2" t="str">
        <f t="shared" si="709"/>
        <v/>
      </c>
      <c r="AG639" s="2" t="str">
        <f t="shared" si="709"/>
        <v/>
      </c>
      <c r="AH639" s="2" t="str">
        <f t="shared" si="709"/>
        <v/>
      </c>
      <c r="AI639" s="2" t="str">
        <f t="shared" si="709"/>
        <v/>
      </c>
    </row>
    <row r="640" spans="2:35" ht="15" customHeight="1" x14ac:dyDescent="0.3">
      <c r="B640" t="s">
        <v>96</v>
      </c>
      <c r="C640" t="s">
        <v>261</v>
      </c>
      <c r="D640" t="s">
        <v>9</v>
      </c>
      <c r="E640" s="9" t="s">
        <v>503</v>
      </c>
      <c r="F640" t="s">
        <v>229</v>
      </c>
      <c r="G640" s="9"/>
      <c r="H640" s="3">
        <v>1</v>
      </c>
      <c r="I640" s="8">
        <f>IF(H640="","",INDEX(Systems!F$4:F$985,MATCH($F640,Systems!D$4:D$985,0),1))</f>
        <v>8500</v>
      </c>
      <c r="J640" s="9">
        <f>IF(H640="","",INDEX(Systems!E$4:E$985,MATCH($F640,Systems!D$4:D$985,0),1))</f>
        <v>30</v>
      </c>
      <c r="K640" s="9" t="s">
        <v>108</v>
      </c>
      <c r="L640" s="9">
        <v>2000</v>
      </c>
      <c r="M640" s="9">
        <v>3</v>
      </c>
      <c r="N640" s="8">
        <f t="shared" si="703"/>
        <v>8500</v>
      </c>
      <c r="O640" s="9">
        <f t="shared" si="704"/>
        <v>2030</v>
      </c>
      <c r="P640" s="2" t="str">
        <f t="shared" ref="P640:AI640" si="710">IF($B640="","",IF($O640=P$3,$N640*(1+(O$2*0.03)),IF(P$3=$O640+$J640,$N640*(1+(O$2*0.03)),IF(P$3=$O640+2*$J640,$N640*(1+(O$2*0.03)),IF(P$3=$O640+3*$J640,$N640*(1+(O$2*0.03)),IF(P$3=$O640+4*$J640,$N640*(1+(O$2*0.03)),IF(P$3=$O640+5*$J640,$N640*(1+(O$2*0.03)),"")))))))</f>
        <v/>
      </c>
      <c r="Q640" s="2" t="str">
        <f t="shared" si="710"/>
        <v/>
      </c>
      <c r="R640" s="2" t="str">
        <f t="shared" si="710"/>
        <v/>
      </c>
      <c r="S640" s="2" t="str">
        <f t="shared" si="710"/>
        <v/>
      </c>
      <c r="T640" s="2" t="str">
        <f t="shared" si="710"/>
        <v/>
      </c>
      <c r="U640" s="2" t="str">
        <f t="shared" si="710"/>
        <v/>
      </c>
      <c r="V640" s="2" t="str">
        <f t="shared" si="710"/>
        <v/>
      </c>
      <c r="W640" s="2" t="str">
        <f t="shared" si="710"/>
        <v/>
      </c>
      <c r="X640" s="2" t="str">
        <f t="shared" si="710"/>
        <v/>
      </c>
      <c r="Y640" s="2" t="str">
        <f t="shared" si="710"/>
        <v/>
      </c>
      <c r="Z640" s="2" t="str">
        <f t="shared" si="710"/>
        <v/>
      </c>
      <c r="AA640" s="2">
        <f t="shared" si="710"/>
        <v>11305</v>
      </c>
      <c r="AB640" s="2" t="str">
        <f t="shared" si="710"/>
        <v/>
      </c>
      <c r="AC640" s="2" t="str">
        <f t="shared" si="710"/>
        <v/>
      </c>
      <c r="AD640" s="2" t="str">
        <f t="shared" si="710"/>
        <v/>
      </c>
      <c r="AE640" s="2" t="str">
        <f t="shared" si="710"/>
        <v/>
      </c>
      <c r="AF640" s="2" t="str">
        <f t="shared" si="710"/>
        <v/>
      </c>
      <c r="AG640" s="2" t="str">
        <f t="shared" si="710"/>
        <v/>
      </c>
      <c r="AH640" s="2" t="str">
        <f t="shared" si="710"/>
        <v/>
      </c>
      <c r="AI640" s="2" t="str">
        <f t="shared" si="710"/>
        <v/>
      </c>
    </row>
    <row r="641" spans="2:35" ht="15" customHeight="1" x14ac:dyDescent="0.3">
      <c r="B641" t="s">
        <v>96</v>
      </c>
      <c r="C641" t="s">
        <v>261</v>
      </c>
      <c r="D641" t="s">
        <v>9</v>
      </c>
      <c r="E641" s="9" t="s">
        <v>485</v>
      </c>
      <c r="F641" t="s">
        <v>230</v>
      </c>
      <c r="G641" s="9"/>
      <c r="H641" s="3">
        <v>1</v>
      </c>
      <c r="I641" s="8">
        <f>IF(H641="","",INDEX(Systems!F$4:F$985,MATCH($F641,Systems!D$4:D$985,0),1))</f>
        <v>10500</v>
      </c>
      <c r="J641" s="9">
        <f>IF(H641="","",INDEX(Systems!E$4:E$985,MATCH($F641,Systems!D$4:D$985,0),1))</f>
        <v>30</v>
      </c>
      <c r="K641" s="9" t="s">
        <v>108</v>
      </c>
      <c r="L641" s="9">
        <v>2002</v>
      </c>
      <c r="M641" s="9">
        <v>3</v>
      </c>
      <c r="N641" s="8">
        <f t="shared" si="703"/>
        <v>10500</v>
      </c>
      <c r="O641" s="9">
        <f t="shared" si="704"/>
        <v>2032</v>
      </c>
      <c r="P641" s="2" t="str">
        <f t="shared" ref="P641:AI641" si="711">IF($B641="","",IF($O641=P$3,$N641*(1+(O$2*0.03)),IF(P$3=$O641+$J641,$N641*(1+(O$2*0.03)),IF(P$3=$O641+2*$J641,$N641*(1+(O$2*0.03)),IF(P$3=$O641+3*$J641,$N641*(1+(O$2*0.03)),IF(P$3=$O641+4*$J641,$N641*(1+(O$2*0.03)),IF(P$3=$O641+5*$J641,$N641*(1+(O$2*0.03)),"")))))))</f>
        <v/>
      </c>
      <c r="Q641" s="2" t="str">
        <f t="shared" si="711"/>
        <v/>
      </c>
      <c r="R641" s="2" t="str">
        <f t="shared" si="711"/>
        <v/>
      </c>
      <c r="S641" s="2" t="str">
        <f t="shared" si="711"/>
        <v/>
      </c>
      <c r="T641" s="2" t="str">
        <f t="shared" si="711"/>
        <v/>
      </c>
      <c r="U641" s="2" t="str">
        <f t="shared" si="711"/>
        <v/>
      </c>
      <c r="V641" s="2" t="str">
        <f t="shared" si="711"/>
        <v/>
      </c>
      <c r="W641" s="2" t="str">
        <f t="shared" si="711"/>
        <v/>
      </c>
      <c r="X641" s="2" t="str">
        <f t="shared" si="711"/>
        <v/>
      </c>
      <c r="Y641" s="2" t="str">
        <f t="shared" si="711"/>
        <v/>
      </c>
      <c r="Z641" s="2" t="str">
        <f t="shared" si="711"/>
        <v/>
      </c>
      <c r="AA641" s="2" t="str">
        <f t="shared" si="711"/>
        <v/>
      </c>
      <c r="AB641" s="2" t="str">
        <f t="shared" si="711"/>
        <v/>
      </c>
      <c r="AC641" s="2">
        <f t="shared" si="711"/>
        <v>14595.000000000002</v>
      </c>
      <c r="AD641" s="2" t="str">
        <f t="shared" si="711"/>
        <v/>
      </c>
      <c r="AE641" s="2" t="str">
        <f t="shared" si="711"/>
        <v/>
      </c>
      <c r="AF641" s="2" t="str">
        <f t="shared" si="711"/>
        <v/>
      </c>
      <c r="AG641" s="2" t="str">
        <f t="shared" si="711"/>
        <v/>
      </c>
      <c r="AH641" s="2" t="str">
        <f t="shared" si="711"/>
        <v/>
      </c>
      <c r="AI641" s="2" t="str">
        <f t="shared" si="711"/>
        <v/>
      </c>
    </row>
    <row r="642" spans="2:35" ht="15" customHeight="1" x14ac:dyDescent="0.3">
      <c r="B642" t="s">
        <v>96</v>
      </c>
      <c r="C642" t="s">
        <v>261</v>
      </c>
      <c r="D642" t="s">
        <v>4</v>
      </c>
      <c r="E642" s="9" t="s">
        <v>511</v>
      </c>
      <c r="F642" t="s">
        <v>32</v>
      </c>
      <c r="G642" s="9"/>
      <c r="H642" s="3">
        <v>3359</v>
      </c>
      <c r="I642" s="8">
        <f>IF(H642="","",INDEX(Systems!F$4:F$985,MATCH($F642,Systems!D$4:D$985,0),1))</f>
        <v>5.5</v>
      </c>
      <c r="J642" s="9">
        <f>IF(H642="","",INDEX(Systems!E$4:E$985,MATCH($F642,Systems!D$4:D$985,0),1))</f>
        <v>30</v>
      </c>
      <c r="K642" s="9" t="s">
        <v>109</v>
      </c>
      <c r="L642" s="9">
        <v>1990</v>
      </c>
      <c r="M642" s="9">
        <v>1</v>
      </c>
      <c r="N642" s="8">
        <f t="shared" si="703"/>
        <v>18474.5</v>
      </c>
      <c r="O642" s="9">
        <f t="shared" si="704"/>
        <v>2019</v>
      </c>
      <c r="P642" s="2">
        <f t="shared" ref="P642:AI642" si="712">IF($B642="","",IF($O642=P$3,$N642*(1+(O$2*0.03)),IF(P$3=$O642+$J642,$N642*(1+(O$2*0.03)),IF(P$3=$O642+2*$J642,$N642*(1+(O$2*0.03)),IF(P$3=$O642+3*$J642,$N642*(1+(O$2*0.03)),IF(P$3=$O642+4*$J642,$N642*(1+(O$2*0.03)),IF(P$3=$O642+5*$J642,$N642*(1+(O$2*0.03)),"")))))))</f>
        <v>18474.5</v>
      </c>
      <c r="Q642" s="2" t="str">
        <f t="shared" si="712"/>
        <v/>
      </c>
      <c r="R642" s="2" t="str">
        <f t="shared" si="712"/>
        <v/>
      </c>
      <c r="S642" s="2" t="str">
        <f t="shared" si="712"/>
        <v/>
      </c>
      <c r="T642" s="2" t="str">
        <f t="shared" si="712"/>
        <v/>
      </c>
      <c r="U642" s="2" t="str">
        <f t="shared" si="712"/>
        <v/>
      </c>
      <c r="V642" s="2" t="str">
        <f t="shared" si="712"/>
        <v/>
      </c>
      <c r="W642" s="2" t="str">
        <f t="shared" si="712"/>
        <v/>
      </c>
      <c r="X642" s="2" t="str">
        <f t="shared" si="712"/>
        <v/>
      </c>
      <c r="Y642" s="2" t="str">
        <f t="shared" si="712"/>
        <v/>
      </c>
      <c r="Z642" s="2" t="str">
        <f t="shared" si="712"/>
        <v/>
      </c>
      <c r="AA642" s="2" t="str">
        <f t="shared" si="712"/>
        <v/>
      </c>
      <c r="AB642" s="2" t="str">
        <f t="shared" si="712"/>
        <v/>
      </c>
      <c r="AC642" s="2" t="str">
        <f t="shared" si="712"/>
        <v/>
      </c>
      <c r="AD642" s="2" t="str">
        <f t="shared" si="712"/>
        <v/>
      </c>
      <c r="AE642" s="2" t="str">
        <f t="shared" si="712"/>
        <v/>
      </c>
      <c r="AF642" s="2" t="str">
        <f t="shared" si="712"/>
        <v/>
      </c>
      <c r="AG642" s="2" t="str">
        <f t="shared" si="712"/>
        <v/>
      </c>
      <c r="AH642" s="2" t="str">
        <f t="shared" si="712"/>
        <v/>
      </c>
      <c r="AI642" s="2" t="str">
        <f t="shared" si="712"/>
        <v/>
      </c>
    </row>
    <row r="643" spans="2:35" ht="15" customHeight="1" x14ac:dyDescent="0.3">
      <c r="B643" t="s">
        <v>96</v>
      </c>
      <c r="C643" t="s">
        <v>261</v>
      </c>
      <c r="D643" t="s">
        <v>4</v>
      </c>
      <c r="E643" s="9" t="s">
        <v>509</v>
      </c>
      <c r="F643" t="s">
        <v>33</v>
      </c>
      <c r="G643" s="9"/>
      <c r="H643" s="3">
        <v>5821</v>
      </c>
      <c r="I643" s="8">
        <f>IF(H643="","",INDEX(Systems!F$4:F$985,MATCH($F643,Systems!D$4:D$985,0),1))</f>
        <v>7.5</v>
      </c>
      <c r="J643" s="9">
        <f>IF(H643="","",INDEX(Systems!E$4:E$985,MATCH($F643,Systems!D$4:D$985,0),1))</f>
        <v>30</v>
      </c>
      <c r="K643" s="9" t="s">
        <v>109</v>
      </c>
      <c r="L643" s="9">
        <v>1990</v>
      </c>
      <c r="M643" s="9">
        <v>1</v>
      </c>
      <c r="N643" s="8">
        <f t="shared" si="703"/>
        <v>43657.5</v>
      </c>
      <c r="O643" s="9">
        <f t="shared" si="704"/>
        <v>2019</v>
      </c>
      <c r="P643" s="2">
        <f t="shared" ref="P643:AI643" si="713">IF($B643="","",IF($O643=P$3,$N643*(1+(O$2*0.03)),IF(P$3=$O643+$J643,$N643*(1+(O$2*0.03)),IF(P$3=$O643+2*$J643,$N643*(1+(O$2*0.03)),IF(P$3=$O643+3*$J643,$N643*(1+(O$2*0.03)),IF(P$3=$O643+4*$J643,$N643*(1+(O$2*0.03)),IF(P$3=$O643+5*$J643,$N643*(1+(O$2*0.03)),"")))))))</f>
        <v>43657.5</v>
      </c>
      <c r="Q643" s="2" t="str">
        <f t="shared" si="713"/>
        <v/>
      </c>
      <c r="R643" s="2" t="str">
        <f t="shared" si="713"/>
        <v/>
      </c>
      <c r="S643" s="2" t="str">
        <f t="shared" si="713"/>
        <v/>
      </c>
      <c r="T643" s="2" t="str">
        <f t="shared" si="713"/>
        <v/>
      </c>
      <c r="U643" s="2" t="str">
        <f t="shared" si="713"/>
        <v/>
      </c>
      <c r="V643" s="2" t="str">
        <f t="shared" si="713"/>
        <v/>
      </c>
      <c r="W643" s="2" t="str">
        <f t="shared" si="713"/>
        <v/>
      </c>
      <c r="X643" s="2" t="str">
        <f t="shared" si="713"/>
        <v/>
      </c>
      <c r="Y643" s="2" t="str">
        <f t="shared" si="713"/>
        <v/>
      </c>
      <c r="Z643" s="2" t="str">
        <f t="shared" si="713"/>
        <v/>
      </c>
      <c r="AA643" s="2" t="str">
        <f t="shared" si="713"/>
        <v/>
      </c>
      <c r="AB643" s="2" t="str">
        <f t="shared" si="713"/>
        <v/>
      </c>
      <c r="AC643" s="2" t="str">
        <f t="shared" si="713"/>
        <v/>
      </c>
      <c r="AD643" s="2" t="str">
        <f t="shared" si="713"/>
        <v/>
      </c>
      <c r="AE643" s="2" t="str">
        <f t="shared" si="713"/>
        <v/>
      </c>
      <c r="AF643" s="2" t="str">
        <f t="shared" si="713"/>
        <v/>
      </c>
      <c r="AG643" s="2" t="str">
        <f t="shared" si="713"/>
        <v/>
      </c>
      <c r="AH643" s="2" t="str">
        <f t="shared" si="713"/>
        <v/>
      </c>
      <c r="AI643" s="2" t="str">
        <f t="shared" si="713"/>
        <v/>
      </c>
    </row>
    <row r="644" spans="2:35" ht="15" customHeight="1" x14ac:dyDescent="0.3">
      <c r="B644" t="s">
        <v>96</v>
      </c>
      <c r="C644" t="s">
        <v>261</v>
      </c>
      <c r="D644" t="s">
        <v>4</v>
      </c>
      <c r="E644" s="9" t="s">
        <v>518</v>
      </c>
      <c r="F644" t="s">
        <v>32</v>
      </c>
      <c r="G644" s="9"/>
      <c r="H644" s="3">
        <v>14365</v>
      </c>
      <c r="I644" s="8">
        <f>IF(H644="","",INDEX(Systems!F$4:F$985,MATCH($F644,Systems!D$4:D$985,0),1))</f>
        <v>5.5</v>
      </c>
      <c r="J644" s="9">
        <f>IF(H644="","",INDEX(Systems!E$4:E$985,MATCH($F644,Systems!D$4:D$985,0),1))</f>
        <v>30</v>
      </c>
      <c r="K644" s="9" t="s">
        <v>109</v>
      </c>
      <c r="L644" s="9">
        <v>1990</v>
      </c>
      <c r="M644" s="9">
        <v>1</v>
      </c>
      <c r="N644" s="8">
        <f t="shared" si="703"/>
        <v>79007.5</v>
      </c>
      <c r="O644" s="9">
        <f t="shared" si="704"/>
        <v>2019</v>
      </c>
      <c r="P644" s="2">
        <f t="shared" ref="P644:AI644" si="714">IF($B644="","",IF($O644=P$3,$N644*(1+(O$2*0.03)),IF(P$3=$O644+$J644,$N644*(1+(O$2*0.03)),IF(P$3=$O644+2*$J644,$N644*(1+(O$2*0.03)),IF(P$3=$O644+3*$J644,$N644*(1+(O$2*0.03)),IF(P$3=$O644+4*$J644,$N644*(1+(O$2*0.03)),IF(P$3=$O644+5*$J644,$N644*(1+(O$2*0.03)),"")))))))</f>
        <v>79007.5</v>
      </c>
      <c r="Q644" s="2" t="str">
        <f t="shared" si="714"/>
        <v/>
      </c>
      <c r="R644" s="2" t="str">
        <f t="shared" si="714"/>
        <v/>
      </c>
      <c r="S644" s="2" t="str">
        <f t="shared" si="714"/>
        <v/>
      </c>
      <c r="T644" s="2" t="str">
        <f t="shared" si="714"/>
        <v/>
      </c>
      <c r="U644" s="2" t="str">
        <f t="shared" si="714"/>
        <v/>
      </c>
      <c r="V644" s="2" t="str">
        <f t="shared" si="714"/>
        <v/>
      </c>
      <c r="W644" s="2" t="str">
        <f t="shared" si="714"/>
        <v/>
      </c>
      <c r="X644" s="2" t="str">
        <f t="shared" si="714"/>
        <v/>
      </c>
      <c r="Y644" s="2" t="str">
        <f t="shared" si="714"/>
        <v/>
      </c>
      <c r="Z644" s="2" t="str">
        <f t="shared" si="714"/>
        <v/>
      </c>
      <c r="AA644" s="2" t="str">
        <f t="shared" si="714"/>
        <v/>
      </c>
      <c r="AB644" s="2" t="str">
        <f t="shared" si="714"/>
        <v/>
      </c>
      <c r="AC644" s="2" t="str">
        <f t="shared" si="714"/>
        <v/>
      </c>
      <c r="AD644" s="2" t="str">
        <f t="shared" si="714"/>
        <v/>
      </c>
      <c r="AE644" s="2" t="str">
        <f t="shared" si="714"/>
        <v/>
      </c>
      <c r="AF644" s="2" t="str">
        <f t="shared" si="714"/>
        <v/>
      </c>
      <c r="AG644" s="2" t="str">
        <f t="shared" si="714"/>
        <v/>
      </c>
      <c r="AH644" s="2" t="str">
        <f t="shared" si="714"/>
        <v/>
      </c>
      <c r="AI644" s="2" t="str">
        <f t="shared" si="714"/>
        <v/>
      </c>
    </row>
    <row r="645" spans="2:35" ht="15" customHeight="1" x14ac:dyDescent="0.3">
      <c r="B645" t="s">
        <v>96</v>
      </c>
      <c r="C645" t="s">
        <v>261</v>
      </c>
      <c r="D645" t="s">
        <v>4</v>
      </c>
      <c r="E645" s="9" t="s">
        <v>510</v>
      </c>
      <c r="F645" t="s">
        <v>33</v>
      </c>
      <c r="G645" s="9"/>
      <c r="H645" s="3">
        <v>2674</v>
      </c>
      <c r="I645" s="8">
        <f>IF(H645="","",INDEX(Systems!F$4:F$985,MATCH($F645,Systems!D$4:D$985,0),1))</f>
        <v>7.5</v>
      </c>
      <c r="J645" s="9">
        <f>IF(H645="","",INDEX(Systems!E$4:E$985,MATCH($F645,Systems!D$4:D$985,0),1))</f>
        <v>30</v>
      </c>
      <c r="K645" s="9" t="s">
        <v>109</v>
      </c>
      <c r="L645" s="9">
        <v>1990</v>
      </c>
      <c r="M645" s="9">
        <v>1</v>
      </c>
      <c r="N645" s="8">
        <f t="shared" si="703"/>
        <v>20055</v>
      </c>
      <c r="O645" s="9">
        <f t="shared" si="704"/>
        <v>2019</v>
      </c>
      <c r="P645" s="2">
        <f t="shared" ref="P645:AI645" si="715">IF($B645="","",IF($O645=P$3,$N645*(1+(O$2*0.03)),IF(P$3=$O645+$J645,$N645*(1+(O$2*0.03)),IF(P$3=$O645+2*$J645,$N645*(1+(O$2*0.03)),IF(P$3=$O645+3*$J645,$N645*(1+(O$2*0.03)),IF(P$3=$O645+4*$J645,$N645*(1+(O$2*0.03)),IF(P$3=$O645+5*$J645,$N645*(1+(O$2*0.03)),"")))))))</f>
        <v>20055</v>
      </c>
      <c r="Q645" s="2" t="str">
        <f t="shared" si="715"/>
        <v/>
      </c>
      <c r="R645" s="2" t="str">
        <f t="shared" si="715"/>
        <v/>
      </c>
      <c r="S645" s="2" t="str">
        <f t="shared" si="715"/>
        <v/>
      </c>
      <c r="T645" s="2" t="str">
        <f t="shared" si="715"/>
        <v/>
      </c>
      <c r="U645" s="2" t="str">
        <f t="shared" si="715"/>
        <v/>
      </c>
      <c r="V645" s="2" t="str">
        <f t="shared" si="715"/>
        <v/>
      </c>
      <c r="W645" s="2" t="str">
        <f t="shared" si="715"/>
        <v/>
      </c>
      <c r="X645" s="2" t="str">
        <f t="shared" si="715"/>
        <v/>
      </c>
      <c r="Y645" s="2" t="str">
        <f t="shared" si="715"/>
        <v/>
      </c>
      <c r="Z645" s="2" t="str">
        <f t="shared" si="715"/>
        <v/>
      </c>
      <c r="AA645" s="2" t="str">
        <f t="shared" si="715"/>
        <v/>
      </c>
      <c r="AB645" s="2" t="str">
        <f t="shared" si="715"/>
        <v/>
      </c>
      <c r="AC645" s="2" t="str">
        <f t="shared" si="715"/>
        <v/>
      </c>
      <c r="AD645" s="2" t="str">
        <f t="shared" si="715"/>
        <v/>
      </c>
      <c r="AE645" s="2" t="str">
        <f t="shared" si="715"/>
        <v/>
      </c>
      <c r="AF645" s="2" t="str">
        <f t="shared" si="715"/>
        <v/>
      </c>
      <c r="AG645" s="2" t="str">
        <f t="shared" si="715"/>
        <v/>
      </c>
      <c r="AH645" s="2" t="str">
        <f t="shared" si="715"/>
        <v/>
      </c>
      <c r="AI645" s="2" t="str">
        <f t="shared" si="715"/>
        <v/>
      </c>
    </row>
    <row r="646" spans="2:35" ht="15" customHeight="1" x14ac:dyDescent="0.3">
      <c r="B646" t="s">
        <v>96</v>
      </c>
      <c r="C646" t="s">
        <v>261</v>
      </c>
      <c r="D646" t="s">
        <v>4</v>
      </c>
      <c r="E646" s="9" t="s">
        <v>519</v>
      </c>
      <c r="F646" t="s">
        <v>32</v>
      </c>
      <c r="G646" s="9"/>
      <c r="H646" s="3">
        <v>7710</v>
      </c>
      <c r="I646" s="8">
        <f>IF(H646="","",INDEX(Systems!F$4:F$985,MATCH($F646,Systems!D$4:D$985,0),1))</f>
        <v>5.5</v>
      </c>
      <c r="J646" s="9">
        <f>IF(H646="","",INDEX(Systems!E$4:E$985,MATCH($F646,Systems!D$4:D$985,0),1))</f>
        <v>30</v>
      </c>
      <c r="K646" s="9" t="s">
        <v>109</v>
      </c>
      <c r="L646" s="9">
        <v>1990</v>
      </c>
      <c r="M646" s="9">
        <v>2</v>
      </c>
      <c r="N646" s="8">
        <f t="shared" si="703"/>
        <v>42405</v>
      </c>
      <c r="O646" s="9">
        <f t="shared" si="704"/>
        <v>2019</v>
      </c>
      <c r="P646" s="2">
        <f t="shared" ref="P646:AI646" si="716">IF($B646="","",IF($O646=P$3,$N646*(1+(O$2*0.03)),IF(P$3=$O646+$J646,$N646*(1+(O$2*0.03)),IF(P$3=$O646+2*$J646,$N646*(1+(O$2*0.03)),IF(P$3=$O646+3*$J646,$N646*(1+(O$2*0.03)),IF(P$3=$O646+4*$J646,$N646*(1+(O$2*0.03)),IF(P$3=$O646+5*$J646,$N646*(1+(O$2*0.03)),"")))))))</f>
        <v>42405</v>
      </c>
      <c r="Q646" s="2" t="str">
        <f t="shared" si="716"/>
        <v/>
      </c>
      <c r="R646" s="2" t="str">
        <f t="shared" si="716"/>
        <v/>
      </c>
      <c r="S646" s="2" t="str">
        <f t="shared" si="716"/>
        <v/>
      </c>
      <c r="T646" s="2" t="str">
        <f t="shared" si="716"/>
        <v/>
      </c>
      <c r="U646" s="2" t="str">
        <f t="shared" si="716"/>
        <v/>
      </c>
      <c r="V646" s="2" t="str">
        <f t="shared" si="716"/>
        <v/>
      </c>
      <c r="W646" s="2" t="str">
        <f t="shared" si="716"/>
        <v/>
      </c>
      <c r="X646" s="2" t="str">
        <f t="shared" si="716"/>
        <v/>
      </c>
      <c r="Y646" s="2" t="str">
        <f t="shared" si="716"/>
        <v/>
      </c>
      <c r="Z646" s="2" t="str">
        <f t="shared" si="716"/>
        <v/>
      </c>
      <c r="AA646" s="2" t="str">
        <f t="shared" si="716"/>
        <v/>
      </c>
      <c r="AB646" s="2" t="str">
        <f t="shared" si="716"/>
        <v/>
      </c>
      <c r="AC646" s="2" t="str">
        <f t="shared" si="716"/>
        <v/>
      </c>
      <c r="AD646" s="2" t="str">
        <f t="shared" si="716"/>
        <v/>
      </c>
      <c r="AE646" s="2" t="str">
        <f t="shared" si="716"/>
        <v/>
      </c>
      <c r="AF646" s="2" t="str">
        <f t="shared" si="716"/>
        <v/>
      </c>
      <c r="AG646" s="2" t="str">
        <f t="shared" si="716"/>
        <v/>
      </c>
      <c r="AH646" s="2" t="str">
        <f t="shared" si="716"/>
        <v/>
      </c>
      <c r="AI646" s="2" t="str">
        <f t="shared" si="716"/>
        <v/>
      </c>
    </row>
    <row r="647" spans="2:35" ht="15" customHeight="1" x14ac:dyDescent="0.3">
      <c r="B647" t="s">
        <v>96</v>
      </c>
      <c r="C647" t="s">
        <v>261</v>
      </c>
      <c r="D647" t="s">
        <v>4</v>
      </c>
      <c r="E647" s="9" t="s">
        <v>511</v>
      </c>
      <c r="F647" t="s">
        <v>110</v>
      </c>
      <c r="G647" s="9"/>
      <c r="H647" s="3">
        <v>3359</v>
      </c>
      <c r="I647" s="8">
        <f>IF(H647="","",INDEX(Systems!F$4:F$985,MATCH($F647,Systems!D$4:D$985,0),1))</f>
        <v>0.35</v>
      </c>
      <c r="J647" s="9">
        <f>IF(H647="","",INDEX(Systems!E$4:E$985,MATCH($F647,Systems!D$4:D$985,0),1))</f>
        <v>5</v>
      </c>
      <c r="K647" s="9" t="s">
        <v>109</v>
      </c>
      <c r="L647" s="9">
        <v>2005</v>
      </c>
      <c r="M647" s="9">
        <v>1</v>
      </c>
      <c r="N647" s="8">
        <f t="shared" si="703"/>
        <v>1175.6499999999999</v>
      </c>
      <c r="O647" s="9">
        <f t="shared" si="704"/>
        <v>2019</v>
      </c>
      <c r="P647" s="2">
        <f t="shared" ref="P647:AI647" si="717">IF($B647="","",IF($O647=P$3,$N647*(1+(O$2*0.03)),IF(P$3=$O647+$J647,$N647*(1+(O$2*0.03)),IF(P$3=$O647+2*$J647,$N647*(1+(O$2*0.03)),IF(P$3=$O647+3*$J647,$N647*(1+(O$2*0.03)),IF(P$3=$O647+4*$J647,$N647*(1+(O$2*0.03)),IF(P$3=$O647+5*$J647,$N647*(1+(O$2*0.03)),"")))))))</f>
        <v>1175.6499999999999</v>
      </c>
      <c r="Q647" s="2" t="str">
        <f t="shared" si="717"/>
        <v/>
      </c>
      <c r="R647" s="2" t="str">
        <f t="shared" si="717"/>
        <v/>
      </c>
      <c r="S647" s="2" t="str">
        <f t="shared" si="717"/>
        <v/>
      </c>
      <c r="T647" s="2" t="str">
        <f t="shared" si="717"/>
        <v/>
      </c>
      <c r="U647" s="2">
        <f t="shared" si="717"/>
        <v>1351.9974999999997</v>
      </c>
      <c r="V647" s="2" t="str">
        <f t="shared" si="717"/>
        <v/>
      </c>
      <c r="W647" s="2" t="str">
        <f t="shared" si="717"/>
        <v/>
      </c>
      <c r="X647" s="2" t="str">
        <f t="shared" si="717"/>
        <v/>
      </c>
      <c r="Y647" s="2" t="str">
        <f t="shared" si="717"/>
        <v/>
      </c>
      <c r="Z647" s="2">
        <f t="shared" si="717"/>
        <v>1528.3449999999998</v>
      </c>
      <c r="AA647" s="2" t="str">
        <f t="shared" si="717"/>
        <v/>
      </c>
      <c r="AB647" s="2" t="str">
        <f t="shared" si="717"/>
        <v/>
      </c>
      <c r="AC647" s="2" t="str">
        <f t="shared" si="717"/>
        <v/>
      </c>
      <c r="AD647" s="2" t="str">
        <f t="shared" si="717"/>
        <v/>
      </c>
      <c r="AE647" s="2">
        <f t="shared" si="717"/>
        <v>1704.6924999999997</v>
      </c>
      <c r="AF647" s="2" t="str">
        <f t="shared" si="717"/>
        <v/>
      </c>
      <c r="AG647" s="2" t="str">
        <f t="shared" si="717"/>
        <v/>
      </c>
      <c r="AH647" s="2" t="str">
        <f t="shared" si="717"/>
        <v/>
      </c>
      <c r="AI647" s="2" t="str">
        <f t="shared" si="717"/>
        <v/>
      </c>
    </row>
    <row r="648" spans="2:35" ht="15" customHeight="1" x14ac:dyDescent="0.3">
      <c r="B648" t="s">
        <v>96</v>
      </c>
      <c r="C648" t="s">
        <v>261</v>
      </c>
      <c r="D648" t="s">
        <v>4</v>
      </c>
      <c r="E648" s="9" t="s">
        <v>509</v>
      </c>
      <c r="F648" t="s">
        <v>110</v>
      </c>
      <c r="G648" s="9"/>
      <c r="H648" s="3">
        <v>5821</v>
      </c>
      <c r="I648" s="8">
        <f>IF(H648="","",INDEX(Systems!F$4:F$985,MATCH($F648,Systems!D$4:D$985,0),1))</f>
        <v>0.35</v>
      </c>
      <c r="J648" s="9">
        <f>IF(H648="","",INDEX(Systems!E$4:E$985,MATCH($F648,Systems!D$4:D$985,0),1))</f>
        <v>5</v>
      </c>
      <c r="K648" s="9" t="s">
        <v>109</v>
      </c>
      <c r="L648" s="9">
        <v>2005</v>
      </c>
      <c r="M648" s="9">
        <v>1</v>
      </c>
      <c r="N648" s="8">
        <f t="shared" si="703"/>
        <v>2037.35</v>
      </c>
      <c r="O648" s="9">
        <f t="shared" si="704"/>
        <v>2019</v>
      </c>
      <c r="P648" s="2">
        <f t="shared" ref="P648:AI648" si="718">IF($B648="","",IF($O648=P$3,$N648*(1+(O$2*0.03)),IF(P$3=$O648+$J648,$N648*(1+(O$2*0.03)),IF(P$3=$O648+2*$J648,$N648*(1+(O$2*0.03)),IF(P$3=$O648+3*$J648,$N648*(1+(O$2*0.03)),IF(P$3=$O648+4*$J648,$N648*(1+(O$2*0.03)),IF(P$3=$O648+5*$J648,$N648*(1+(O$2*0.03)),"")))))))</f>
        <v>2037.35</v>
      </c>
      <c r="Q648" s="2" t="str">
        <f t="shared" si="718"/>
        <v/>
      </c>
      <c r="R648" s="2" t="str">
        <f t="shared" si="718"/>
        <v/>
      </c>
      <c r="S648" s="2" t="str">
        <f t="shared" si="718"/>
        <v/>
      </c>
      <c r="T648" s="2" t="str">
        <f t="shared" si="718"/>
        <v/>
      </c>
      <c r="U648" s="2">
        <f t="shared" si="718"/>
        <v>2342.9524999999999</v>
      </c>
      <c r="V648" s="2" t="str">
        <f t="shared" si="718"/>
        <v/>
      </c>
      <c r="W648" s="2" t="str">
        <f t="shared" si="718"/>
        <v/>
      </c>
      <c r="X648" s="2" t="str">
        <f t="shared" si="718"/>
        <v/>
      </c>
      <c r="Y648" s="2" t="str">
        <f t="shared" si="718"/>
        <v/>
      </c>
      <c r="Z648" s="2">
        <f t="shared" si="718"/>
        <v>2648.5549999999998</v>
      </c>
      <c r="AA648" s="2" t="str">
        <f t="shared" si="718"/>
        <v/>
      </c>
      <c r="AB648" s="2" t="str">
        <f t="shared" si="718"/>
        <v/>
      </c>
      <c r="AC648" s="2" t="str">
        <f t="shared" si="718"/>
        <v/>
      </c>
      <c r="AD648" s="2" t="str">
        <f t="shared" si="718"/>
        <v/>
      </c>
      <c r="AE648" s="2">
        <f t="shared" si="718"/>
        <v>2954.1574999999998</v>
      </c>
      <c r="AF648" s="2" t="str">
        <f t="shared" si="718"/>
        <v/>
      </c>
      <c r="AG648" s="2" t="str">
        <f t="shared" si="718"/>
        <v/>
      </c>
      <c r="AH648" s="2" t="str">
        <f t="shared" si="718"/>
        <v/>
      </c>
      <c r="AI648" s="2" t="str">
        <f t="shared" si="718"/>
        <v/>
      </c>
    </row>
    <row r="649" spans="2:35" ht="15" customHeight="1" x14ac:dyDescent="0.3">
      <c r="B649" t="s">
        <v>96</v>
      </c>
      <c r="C649" t="s">
        <v>261</v>
      </c>
      <c r="D649" t="s">
        <v>4</v>
      </c>
      <c r="E649" s="9" t="s">
        <v>518</v>
      </c>
      <c r="F649" t="s">
        <v>110</v>
      </c>
      <c r="G649" s="9"/>
      <c r="H649" s="3">
        <v>14365</v>
      </c>
      <c r="I649" s="8">
        <f>IF(H649="","",INDEX(Systems!F$4:F$985,MATCH($F649,Systems!D$4:D$985,0),1))</f>
        <v>0.35</v>
      </c>
      <c r="J649" s="9">
        <f>IF(H649="","",INDEX(Systems!E$4:E$985,MATCH($F649,Systems!D$4:D$985,0),1))</f>
        <v>5</v>
      </c>
      <c r="K649" s="9" t="s">
        <v>109</v>
      </c>
      <c r="L649" s="9">
        <v>2005</v>
      </c>
      <c r="M649" s="9">
        <v>1</v>
      </c>
      <c r="N649" s="8">
        <f t="shared" si="703"/>
        <v>5027.75</v>
      </c>
      <c r="O649" s="9">
        <f t="shared" si="704"/>
        <v>2019</v>
      </c>
      <c r="P649" s="2">
        <f t="shared" ref="P649:AI649" si="719">IF($B649="","",IF($O649=P$3,$N649*(1+(O$2*0.03)),IF(P$3=$O649+$J649,$N649*(1+(O$2*0.03)),IF(P$3=$O649+2*$J649,$N649*(1+(O$2*0.03)),IF(P$3=$O649+3*$J649,$N649*(1+(O$2*0.03)),IF(P$3=$O649+4*$J649,$N649*(1+(O$2*0.03)),IF(P$3=$O649+5*$J649,$N649*(1+(O$2*0.03)),"")))))))</f>
        <v>5027.75</v>
      </c>
      <c r="Q649" s="2" t="str">
        <f t="shared" si="719"/>
        <v/>
      </c>
      <c r="R649" s="2" t="str">
        <f t="shared" si="719"/>
        <v/>
      </c>
      <c r="S649" s="2" t="str">
        <f t="shared" si="719"/>
        <v/>
      </c>
      <c r="T649" s="2" t="str">
        <f t="shared" si="719"/>
        <v/>
      </c>
      <c r="U649" s="2">
        <f t="shared" si="719"/>
        <v>5781.9124999999995</v>
      </c>
      <c r="V649" s="2" t="str">
        <f t="shared" si="719"/>
        <v/>
      </c>
      <c r="W649" s="2" t="str">
        <f t="shared" si="719"/>
        <v/>
      </c>
      <c r="X649" s="2" t="str">
        <f t="shared" si="719"/>
        <v/>
      </c>
      <c r="Y649" s="2" t="str">
        <f t="shared" si="719"/>
        <v/>
      </c>
      <c r="Z649" s="2">
        <f t="shared" si="719"/>
        <v>6536.0749999999998</v>
      </c>
      <c r="AA649" s="2" t="str">
        <f t="shared" si="719"/>
        <v/>
      </c>
      <c r="AB649" s="2" t="str">
        <f t="shared" si="719"/>
        <v/>
      </c>
      <c r="AC649" s="2" t="str">
        <f t="shared" si="719"/>
        <v/>
      </c>
      <c r="AD649" s="2" t="str">
        <f t="shared" si="719"/>
        <v/>
      </c>
      <c r="AE649" s="2">
        <f t="shared" si="719"/>
        <v>7290.2375000000002</v>
      </c>
      <c r="AF649" s="2" t="str">
        <f t="shared" si="719"/>
        <v/>
      </c>
      <c r="AG649" s="2" t="str">
        <f t="shared" si="719"/>
        <v/>
      </c>
      <c r="AH649" s="2" t="str">
        <f t="shared" si="719"/>
        <v/>
      </c>
      <c r="AI649" s="2" t="str">
        <f t="shared" si="719"/>
        <v/>
      </c>
    </row>
    <row r="650" spans="2:35" ht="15" customHeight="1" x14ac:dyDescent="0.3">
      <c r="B650" t="s">
        <v>96</v>
      </c>
      <c r="C650" t="s">
        <v>261</v>
      </c>
      <c r="D650" t="s">
        <v>4</v>
      </c>
      <c r="E650" s="9" t="s">
        <v>510</v>
      </c>
      <c r="F650" t="s">
        <v>110</v>
      </c>
      <c r="G650" s="9"/>
      <c r="H650" s="3">
        <v>2674</v>
      </c>
      <c r="I650" s="8">
        <f>IF(H650="","",INDEX(Systems!F$4:F$985,MATCH($F650,Systems!D$4:D$985,0),1))</f>
        <v>0.35</v>
      </c>
      <c r="J650" s="9">
        <f>IF(H650="","",INDEX(Systems!E$4:E$985,MATCH($F650,Systems!D$4:D$985,0),1))</f>
        <v>5</v>
      </c>
      <c r="K650" s="9" t="s">
        <v>109</v>
      </c>
      <c r="L650" s="9">
        <v>2005</v>
      </c>
      <c r="M650" s="9">
        <v>1</v>
      </c>
      <c r="N650" s="8">
        <f t="shared" si="703"/>
        <v>935.9</v>
      </c>
      <c r="O650" s="9">
        <f t="shared" si="704"/>
        <v>2019</v>
      </c>
      <c r="P650" s="2">
        <f t="shared" ref="P650:AI650" si="720">IF($B650="","",IF($O650=P$3,$N650*(1+(O$2*0.03)),IF(P$3=$O650+$J650,$N650*(1+(O$2*0.03)),IF(P$3=$O650+2*$J650,$N650*(1+(O$2*0.03)),IF(P$3=$O650+3*$J650,$N650*(1+(O$2*0.03)),IF(P$3=$O650+4*$J650,$N650*(1+(O$2*0.03)),IF(P$3=$O650+5*$J650,$N650*(1+(O$2*0.03)),"")))))))</f>
        <v>935.9</v>
      </c>
      <c r="Q650" s="2" t="str">
        <f t="shared" si="720"/>
        <v/>
      </c>
      <c r="R650" s="2" t="str">
        <f t="shared" si="720"/>
        <v/>
      </c>
      <c r="S650" s="2" t="str">
        <f t="shared" si="720"/>
        <v/>
      </c>
      <c r="T650" s="2" t="str">
        <f t="shared" si="720"/>
        <v/>
      </c>
      <c r="U650" s="2">
        <f t="shared" si="720"/>
        <v>1076.2849999999999</v>
      </c>
      <c r="V650" s="2" t="str">
        <f t="shared" si="720"/>
        <v/>
      </c>
      <c r="W650" s="2" t="str">
        <f t="shared" si="720"/>
        <v/>
      </c>
      <c r="X650" s="2" t="str">
        <f t="shared" si="720"/>
        <v/>
      </c>
      <c r="Y650" s="2" t="str">
        <f t="shared" si="720"/>
        <v/>
      </c>
      <c r="Z650" s="2">
        <f t="shared" si="720"/>
        <v>1216.67</v>
      </c>
      <c r="AA650" s="2" t="str">
        <f t="shared" si="720"/>
        <v/>
      </c>
      <c r="AB650" s="2" t="str">
        <f t="shared" si="720"/>
        <v/>
      </c>
      <c r="AC650" s="2" t="str">
        <f t="shared" si="720"/>
        <v/>
      </c>
      <c r="AD650" s="2" t="str">
        <f t="shared" si="720"/>
        <v/>
      </c>
      <c r="AE650" s="2">
        <f t="shared" si="720"/>
        <v>1357.0549999999998</v>
      </c>
      <c r="AF650" s="2" t="str">
        <f t="shared" si="720"/>
        <v/>
      </c>
      <c r="AG650" s="2" t="str">
        <f t="shared" si="720"/>
        <v/>
      </c>
      <c r="AH650" s="2" t="str">
        <f t="shared" si="720"/>
        <v/>
      </c>
      <c r="AI650" s="2" t="str">
        <f t="shared" si="720"/>
        <v/>
      </c>
    </row>
    <row r="651" spans="2:35" ht="15" customHeight="1" x14ac:dyDescent="0.3">
      <c r="B651" t="s">
        <v>96</v>
      </c>
      <c r="C651" t="s">
        <v>261</v>
      </c>
      <c r="D651" t="s">
        <v>4</v>
      </c>
      <c r="E651" s="9" t="s">
        <v>519</v>
      </c>
      <c r="F651" t="s">
        <v>110</v>
      </c>
      <c r="G651" s="9"/>
      <c r="H651" s="3">
        <v>7710</v>
      </c>
      <c r="I651" s="8">
        <f>IF(H651="","",INDEX(Systems!F$4:F$985,MATCH($F651,Systems!D$4:D$985,0),1))</f>
        <v>0.35</v>
      </c>
      <c r="J651" s="9">
        <f>IF(H651="","",INDEX(Systems!E$4:E$985,MATCH($F651,Systems!D$4:D$985,0),1))</f>
        <v>5</v>
      </c>
      <c r="K651" s="9" t="s">
        <v>109</v>
      </c>
      <c r="L651" s="9">
        <v>2005</v>
      </c>
      <c r="M651" s="9">
        <v>1</v>
      </c>
      <c r="N651" s="8">
        <f t="shared" si="703"/>
        <v>2698.5</v>
      </c>
      <c r="O651" s="9">
        <f t="shared" si="704"/>
        <v>2019</v>
      </c>
      <c r="P651" s="2">
        <f t="shared" ref="P651:AI651" si="721">IF($B651="","",IF($O651=P$3,$N651*(1+(O$2*0.03)),IF(P$3=$O651+$J651,$N651*(1+(O$2*0.03)),IF(P$3=$O651+2*$J651,$N651*(1+(O$2*0.03)),IF(P$3=$O651+3*$J651,$N651*(1+(O$2*0.03)),IF(P$3=$O651+4*$J651,$N651*(1+(O$2*0.03)),IF(P$3=$O651+5*$J651,$N651*(1+(O$2*0.03)),"")))))))</f>
        <v>2698.5</v>
      </c>
      <c r="Q651" s="2" t="str">
        <f t="shared" si="721"/>
        <v/>
      </c>
      <c r="R651" s="2" t="str">
        <f t="shared" si="721"/>
        <v/>
      </c>
      <c r="S651" s="2" t="str">
        <f t="shared" si="721"/>
        <v/>
      </c>
      <c r="T651" s="2" t="str">
        <f t="shared" si="721"/>
        <v/>
      </c>
      <c r="U651" s="2">
        <f t="shared" si="721"/>
        <v>3103.2749999999996</v>
      </c>
      <c r="V651" s="2" t="str">
        <f t="shared" si="721"/>
        <v/>
      </c>
      <c r="W651" s="2" t="str">
        <f t="shared" si="721"/>
        <v/>
      </c>
      <c r="X651" s="2" t="str">
        <f t="shared" si="721"/>
        <v/>
      </c>
      <c r="Y651" s="2" t="str">
        <f t="shared" si="721"/>
        <v/>
      </c>
      <c r="Z651" s="2">
        <f t="shared" si="721"/>
        <v>3508.05</v>
      </c>
      <c r="AA651" s="2" t="str">
        <f t="shared" si="721"/>
        <v/>
      </c>
      <c r="AB651" s="2" t="str">
        <f t="shared" si="721"/>
        <v/>
      </c>
      <c r="AC651" s="2" t="str">
        <f t="shared" si="721"/>
        <v/>
      </c>
      <c r="AD651" s="2" t="str">
        <f t="shared" si="721"/>
        <v/>
      </c>
      <c r="AE651" s="2">
        <f t="shared" si="721"/>
        <v>3912.8249999999998</v>
      </c>
      <c r="AF651" s="2" t="str">
        <f t="shared" si="721"/>
        <v/>
      </c>
      <c r="AG651" s="2" t="str">
        <f t="shared" si="721"/>
        <v/>
      </c>
      <c r="AH651" s="2" t="str">
        <f t="shared" si="721"/>
        <v/>
      </c>
      <c r="AI651" s="2" t="str">
        <f t="shared" si="721"/>
        <v/>
      </c>
    </row>
    <row r="652" spans="2:35" ht="15" customHeight="1" x14ac:dyDescent="0.3">
      <c r="B652" t="s">
        <v>96</v>
      </c>
      <c r="C652" t="s">
        <v>261</v>
      </c>
      <c r="D652" t="s">
        <v>12</v>
      </c>
      <c r="E652" s="9" t="s">
        <v>507</v>
      </c>
      <c r="F652" t="s">
        <v>76</v>
      </c>
      <c r="G652" s="9"/>
      <c r="H652" s="3">
        <v>1821</v>
      </c>
      <c r="I652" s="8">
        <f>IF(H652="","",INDEX(Systems!F$4:F$985,MATCH($F652,Systems!D$4:D$985,0),1))</f>
        <v>30</v>
      </c>
      <c r="J652" s="9">
        <f>IF(H652="","",INDEX(Systems!E$4:E$985,MATCH($F652,Systems!D$4:D$985,0),1))</f>
        <v>10</v>
      </c>
      <c r="K652" s="9" t="s">
        <v>109</v>
      </c>
      <c r="L652" s="9">
        <v>2012</v>
      </c>
      <c r="M652" s="9">
        <v>3</v>
      </c>
      <c r="N652" s="8">
        <f t="shared" si="703"/>
        <v>54630</v>
      </c>
      <c r="O652" s="9">
        <f t="shared" si="704"/>
        <v>2022</v>
      </c>
      <c r="P652" s="2" t="str">
        <f t="shared" ref="P652:AI652" si="722">IF($B652="","",IF($O652=P$3,$N652*(1+(O$2*0.03)),IF(P$3=$O652+$J652,$N652*(1+(O$2*0.03)),IF(P$3=$O652+2*$J652,$N652*(1+(O$2*0.03)),IF(P$3=$O652+3*$J652,$N652*(1+(O$2*0.03)),IF(P$3=$O652+4*$J652,$N652*(1+(O$2*0.03)),IF(P$3=$O652+5*$J652,$N652*(1+(O$2*0.03)),"")))))))</f>
        <v/>
      </c>
      <c r="Q652" s="2" t="str">
        <f t="shared" si="722"/>
        <v/>
      </c>
      <c r="R652" s="2" t="str">
        <f t="shared" si="722"/>
        <v/>
      </c>
      <c r="S652" s="2">
        <f t="shared" si="722"/>
        <v>59546.700000000004</v>
      </c>
      <c r="T652" s="2" t="str">
        <f t="shared" si="722"/>
        <v/>
      </c>
      <c r="U652" s="2" t="str">
        <f t="shared" si="722"/>
        <v/>
      </c>
      <c r="V652" s="2" t="str">
        <f t="shared" si="722"/>
        <v/>
      </c>
      <c r="W652" s="2" t="str">
        <f t="shared" si="722"/>
        <v/>
      </c>
      <c r="X652" s="2" t="str">
        <f t="shared" si="722"/>
        <v/>
      </c>
      <c r="Y652" s="2" t="str">
        <f t="shared" si="722"/>
        <v/>
      </c>
      <c r="Z652" s="2" t="str">
        <f t="shared" si="722"/>
        <v/>
      </c>
      <c r="AA652" s="2" t="str">
        <f t="shared" si="722"/>
        <v/>
      </c>
      <c r="AB652" s="2" t="str">
        <f t="shared" si="722"/>
        <v/>
      </c>
      <c r="AC652" s="2">
        <f t="shared" si="722"/>
        <v>75935.700000000012</v>
      </c>
      <c r="AD652" s="2" t="str">
        <f t="shared" si="722"/>
        <v/>
      </c>
      <c r="AE652" s="2" t="str">
        <f t="shared" si="722"/>
        <v/>
      </c>
      <c r="AF652" s="2" t="str">
        <f t="shared" si="722"/>
        <v/>
      </c>
      <c r="AG652" s="2" t="str">
        <f t="shared" si="722"/>
        <v/>
      </c>
      <c r="AH652" s="2" t="str">
        <f t="shared" si="722"/>
        <v/>
      </c>
      <c r="AI652" s="2" t="str">
        <f t="shared" si="722"/>
        <v/>
      </c>
    </row>
    <row r="653" spans="2:35" ht="15" customHeight="1" x14ac:dyDescent="0.3">
      <c r="B653" t="s">
        <v>96</v>
      </c>
      <c r="C653" t="s">
        <v>261</v>
      </c>
      <c r="D653" t="s">
        <v>12</v>
      </c>
      <c r="E653" s="9" t="s">
        <v>508</v>
      </c>
      <c r="F653" t="s">
        <v>76</v>
      </c>
      <c r="G653" s="9"/>
      <c r="H653" s="3">
        <v>826</v>
      </c>
      <c r="I653" s="8">
        <f>IF(H653="","",INDEX(Systems!F$4:F$985,MATCH($F653,Systems!D$4:D$985,0),1))</f>
        <v>30</v>
      </c>
      <c r="J653" s="9">
        <f>IF(H653="","",INDEX(Systems!E$4:E$985,MATCH($F653,Systems!D$4:D$985,0),1))</f>
        <v>10</v>
      </c>
      <c r="K653" s="9" t="s">
        <v>109</v>
      </c>
      <c r="L653" s="9">
        <v>2012</v>
      </c>
      <c r="M653" s="9">
        <v>3</v>
      </c>
      <c r="N653" s="8">
        <f t="shared" si="703"/>
        <v>24780</v>
      </c>
      <c r="O653" s="9">
        <f t="shared" si="704"/>
        <v>2022</v>
      </c>
      <c r="P653" s="2" t="str">
        <f t="shared" ref="P653:AI653" si="723">IF($B653="","",IF($O653=P$3,$N653*(1+(O$2*0.03)),IF(P$3=$O653+$J653,$N653*(1+(O$2*0.03)),IF(P$3=$O653+2*$J653,$N653*(1+(O$2*0.03)),IF(P$3=$O653+3*$J653,$N653*(1+(O$2*0.03)),IF(P$3=$O653+4*$J653,$N653*(1+(O$2*0.03)),IF(P$3=$O653+5*$J653,$N653*(1+(O$2*0.03)),"")))))))</f>
        <v/>
      </c>
      <c r="Q653" s="2" t="str">
        <f t="shared" si="723"/>
        <v/>
      </c>
      <c r="R653" s="2" t="str">
        <f t="shared" si="723"/>
        <v/>
      </c>
      <c r="S653" s="2">
        <f t="shared" si="723"/>
        <v>27010.2</v>
      </c>
      <c r="T653" s="2" t="str">
        <f t="shared" si="723"/>
        <v/>
      </c>
      <c r="U653" s="2" t="str">
        <f t="shared" si="723"/>
        <v/>
      </c>
      <c r="V653" s="2" t="str">
        <f t="shared" si="723"/>
        <v/>
      </c>
      <c r="W653" s="2" t="str">
        <f t="shared" si="723"/>
        <v/>
      </c>
      <c r="X653" s="2" t="str">
        <f t="shared" si="723"/>
        <v/>
      </c>
      <c r="Y653" s="2" t="str">
        <f t="shared" si="723"/>
        <v/>
      </c>
      <c r="Z653" s="2" t="str">
        <f t="shared" si="723"/>
        <v/>
      </c>
      <c r="AA653" s="2" t="str">
        <f t="shared" si="723"/>
        <v/>
      </c>
      <c r="AB653" s="2" t="str">
        <f t="shared" si="723"/>
        <v/>
      </c>
      <c r="AC653" s="2">
        <f t="shared" si="723"/>
        <v>34444.200000000004</v>
      </c>
      <c r="AD653" s="2" t="str">
        <f t="shared" si="723"/>
        <v/>
      </c>
      <c r="AE653" s="2" t="str">
        <f t="shared" si="723"/>
        <v/>
      </c>
      <c r="AF653" s="2" t="str">
        <f t="shared" si="723"/>
        <v/>
      </c>
      <c r="AG653" s="2" t="str">
        <f t="shared" si="723"/>
        <v/>
      </c>
      <c r="AH653" s="2" t="str">
        <f t="shared" si="723"/>
        <v/>
      </c>
      <c r="AI653" s="2" t="str">
        <f t="shared" si="723"/>
        <v/>
      </c>
    </row>
    <row r="654" spans="2:35" ht="15" customHeight="1" x14ac:dyDescent="0.3">
      <c r="B654" t="s">
        <v>96</v>
      </c>
      <c r="C654" t="s">
        <v>261</v>
      </c>
      <c r="D654" t="s">
        <v>12</v>
      </c>
      <c r="E654" s="9" t="s">
        <v>407</v>
      </c>
      <c r="F654" t="s">
        <v>76</v>
      </c>
      <c r="G654" s="9"/>
      <c r="H654" s="3">
        <v>2015</v>
      </c>
      <c r="I654" s="8">
        <f>IF(H654="","",INDEX(Systems!F$4:F$985,MATCH($F654,Systems!D$4:D$985,0),1))</f>
        <v>30</v>
      </c>
      <c r="J654" s="9">
        <f>IF(H654="","",INDEX(Systems!E$4:E$985,MATCH($F654,Systems!D$4:D$985,0),1))</f>
        <v>10</v>
      </c>
      <c r="K654" s="9" t="s">
        <v>109</v>
      </c>
      <c r="L654" s="9">
        <v>2012</v>
      </c>
      <c r="M654" s="9">
        <v>3</v>
      </c>
      <c r="N654" s="8">
        <f t="shared" si="703"/>
        <v>60450</v>
      </c>
      <c r="O654" s="9">
        <f t="shared" si="704"/>
        <v>2022</v>
      </c>
      <c r="P654" s="2" t="str">
        <f t="shared" ref="P654:AI654" si="724">IF($B654="","",IF($O654=P$3,$N654*(1+(O$2*0.03)),IF(P$3=$O654+$J654,$N654*(1+(O$2*0.03)),IF(P$3=$O654+2*$J654,$N654*(1+(O$2*0.03)),IF(P$3=$O654+3*$J654,$N654*(1+(O$2*0.03)),IF(P$3=$O654+4*$J654,$N654*(1+(O$2*0.03)),IF(P$3=$O654+5*$J654,$N654*(1+(O$2*0.03)),"")))))))</f>
        <v/>
      </c>
      <c r="Q654" s="2" t="str">
        <f t="shared" si="724"/>
        <v/>
      </c>
      <c r="R654" s="2" t="str">
        <f t="shared" si="724"/>
        <v/>
      </c>
      <c r="S654" s="2">
        <f t="shared" si="724"/>
        <v>65890.5</v>
      </c>
      <c r="T654" s="2" t="str">
        <f t="shared" si="724"/>
        <v/>
      </c>
      <c r="U654" s="2" t="str">
        <f t="shared" si="724"/>
        <v/>
      </c>
      <c r="V654" s="2" t="str">
        <f t="shared" si="724"/>
        <v/>
      </c>
      <c r="W654" s="2" t="str">
        <f t="shared" si="724"/>
        <v/>
      </c>
      <c r="X654" s="2" t="str">
        <f t="shared" si="724"/>
        <v/>
      </c>
      <c r="Y654" s="2" t="str">
        <f t="shared" si="724"/>
        <v/>
      </c>
      <c r="Z654" s="2" t="str">
        <f t="shared" si="724"/>
        <v/>
      </c>
      <c r="AA654" s="2" t="str">
        <f t="shared" si="724"/>
        <v/>
      </c>
      <c r="AB654" s="2" t="str">
        <f t="shared" si="724"/>
        <v/>
      </c>
      <c r="AC654" s="2">
        <f t="shared" si="724"/>
        <v>84025.500000000015</v>
      </c>
      <c r="AD654" s="2" t="str">
        <f t="shared" si="724"/>
        <v/>
      </c>
      <c r="AE654" s="2" t="str">
        <f t="shared" si="724"/>
        <v/>
      </c>
      <c r="AF654" s="2" t="str">
        <f t="shared" si="724"/>
        <v/>
      </c>
      <c r="AG654" s="2" t="str">
        <f t="shared" si="724"/>
        <v/>
      </c>
      <c r="AH654" s="2" t="str">
        <f t="shared" si="724"/>
        <v/>
      </c>
      <c r="AI654" s="2" t="str">
        <f t="shared" si="724"/>
        <v/>
      </c>
    </row>
    <row r="655" spans="2:35" ht="15" customHeight="1" x14ac:dyDescent="0.3">
      <c r="B655" t="s">
        <v>96</v>
      </c>
      <c r="C655" t="s">
        <v>261</v>
      </c>
      <c r="D655" t="s">
        <v>11</v>
      </c>
      <c r="E655" s="9" t="s">
        <v>410</v>
      </c>
      <c r="F655" t="s">
        <v>79</v>
      </c>
      <c r="G655" s="9"/>
      <c r="H655" s="3">
        <v>867</v>
      </c>
      <c r="I655" s="8">
        <f>IF(H655="","",INDEX(Systems!F$4:F$985,MATCH($F655,Systems!D$4:D$985,0),1))</f>
        <v>22.5</v>
      </c>
      <c r="J655" s="9">
        <f>IF(H655="","",INDEX(Systems!E$4:E$985,MATCH($F655,Systems!D$4:D$985,0),1))</f>
        <v>15</v>
      </c>
      <c r="K655" s="9" t="s">
        <v>109</v>
      </c>
      <c r="L655" s="9">
        <v>1995</v>
      </c>
      <c r="M655" s="9">
        <v>3</v>
      </c>
      <c r="N655" s="8">
        <f t="shared" si="703"/>
        <v>19507.5</v>
      </c>
      <c r="O655" s="9">
        <f t="shared" si="704"/>
        <v>2019</v>
      </c>
      <c r="P655" s="2">
        <f t="shared" ref="P655:AI655" si="725">IF($B655="","",IF($O655=P$3,$N655*(1+(O$2*0.03)),IF(P$3=$O655+$J655,$N655*(1+(O$2*0.03)),IF(P$3=$O655+2*$J655,$N655*(1+(O$2*0.03)),IF(P$3=$O655+3*$J655,$N655*(1+(O$2*0.03)),IF(P$3=$O655+4*$J655,$N655*(1+(O$2*0.03)),IF(P$3=$O655+5*$J655,$N655*(1+(O$2*0.03)),"")))))))</f>
        <v>19507.5</v>
      </c>
      <c r="Q655" s="2" t="str">
        <f t="shared" si="725"/>
        <v/>
      </c>
      <c r="R655" s="2" t="str">
        <f t="shared" si="725"/>
        <v/>
      </c>
      <c r="S655" s="2" t="str">
        <f t="shared" si="725"/>
        <v/>
      </c>
      <c r="T655" s="2" t="str">
        <f t="shared" si="725"/>
        <v/>
      </c>
      <c r="U655" s="2" t="str">
        <f t="shared" si="725"/>
        <v/>
      </c>
      <c r="V655" s="2" t="str">
        <f t="shared" si="725"/>
        <v/>
      </c>
      <c r="W655" s="2" t="str">
        <f t="shared" si="725"/>
        <v/>
      </c>
      <c r="X655" s="2" t="str">
        <f t="shared" si="725"/>
        <v/>
      </c>
      <c r="Y655" s="2" t="str">
        <f t="shared" si="725"/>
        <v/>
      </c>
      <c r="Z655" s="2" t="str">
        <f t="shared" si="725"/>
        <v/>
      </c>
      <c r="AA655" s="2" t="str">
        <f t="shared" si="725"/>
        <v/>
      </c>
      <c r="AB655" s="2" t="str">
        <f t="shared" si="725"/>
        <v/>
      </c>
      <c r="AC655" s="2" t="str">
        <f t="shared" si="725"/>
        <v/>
      </c>
      <c r="AD655" s="2" t="str">
        <f t="shared" si="725"/>
        <v/>
      </c>
      <c r="AE655" s="2">
        <f t="shared" si="725"/>
        <v>28285.875</v>
      </c>
      <c r="AF655" s="2" t="str">
        <f t="shared" si="725"/>
        <v/>
      </c>
      <c r="AG655" s="2" t="str">
        <f t="shared" si="725"/>
        <v/>
      </c>
      <c r="AH655" s="2" t="str">
        <f t="shared" si="725"/>
        <v/>
      </c>
      <c r="AI655" s="2" t="str">
        <f t="shared" si="725"/>
        <v/>
      </c>
    </row>
    <row r="656" spans="2:35" ht="15" customHeight="1" x14ac:dyDescent="0.3">
      <c r="B656" t="s">
        <v>96</v>
      </c>
      <c r="C656" t="s">
        <v>261</v>
      </c>
      <c r="D656" t="s">
        <v>11</v>
      </c>
      <c r="E656" s="9" t="s">
        <v>411</v>
      </c>
      <c r="F656" t="s">
        <v>78</v>
      </c>
      <c r="G656" s="9"/>
      <c r="H656" s="3">
        <v>123</v>
      </c>
      <c r="I656" s="8">
        <f>IF(H656="","",INDEX(Systems!F$4:F$985,MATCH($F656,Systems!D$4:D$985,0),1))</f>
        <v>18.75</v>
      </c>
      <c r="J656" s="9">
        <f>IF(H656="","",INDEX(Systems!E$4:E$985,MATCH($F656,Systems!D$4:D$985,0),1))</f>
        <v>15</v>
      </c>
      <c r="K656" s="9" t="s">
        <v>109</v>
      </c>
      <c r="L656" s="9">
        <v>1995</v>
      </c>
      <c r="M656" s="9">
        <v>3</v>
      </c>
      <c r="N656" s="8">
        <f t="shared" si="703"/>
        <v>2306.25</v>
      </c>
      <c r="O656" s="9">
        <f t="shared" si="704"/>
        <v>2019</v>
      </c>
      <c r="P656" s="2">
        <f t="shared" ref="P656:AI656" si="726">IF($B656="","",IF($O656=P$3,$N656*(1+(O$2*0.03)),IF(P$3=$O656+$J656,$N656*(1+(O$2*0.03)),IF(P$3=$O656+2*$J656,$N656*(1+(O$2*0.03)),IF(P$3=$O656+3*$J656,$N656*(1+(O$2*0.03)),IF(P$3=$O656+4*$J656,$N656*(1+(O$2*0.03)),IF(P$3=$O656+5*$J656,$N656*(1+(O$2*0.03)),"")))))))</f>
        <v>2306.25</v>
      </c>
      <c r="Q656" s="2" t="str">
        <f t="shared" si="726"/>
        <v/>
      </c>
      <c r="R656" s="2" t="str">
        <f t="shared" si="726"/>
        <v/>
      </c>
      <c r="S656" s="2" t="str">
        <f t="shared" si="726"/>
        <v/>
      </c>
      <c r="T656" s="2" t="str">
        <f t="shared" si="726"/>
        <v/>
      </c>
      <c r="U656" s="2" t="str">
        <f t="shared" si="726"/>
        <v/>
      </c>
      <c r="V656" s="2" t="str">
        <f t="shared" si="726"/>
        <v/>
      </c>
      <c r="W656" s="2" t="str">
        <f t="shared" si="726"/>
        <v/>
      </c>
      <c r="X656" s="2" t="str">
        <f t="shared" si="726"/>
        <v/>
      </c>
      <c r="Y656" s="2" t="str">
        <f t="shared" si="726"/>
        <v/>
      </c>
      <c r="Z656" s="2" t="str">
        <f t="shared" si="726"/>
        <v/>
      </c>
      <c r="AA656" s="2" t="str">
        <f t="shared" si="726"/>
        <v/>
      </c>
      <c r="AB656" s="2" t="str">
        <f t="shared" si="726"/>
        <v/>
      </c>
      <c r="AC656" s="2" t="str">
        <f t="shared" si="726"/>
        <v/>
      </c>
      <c r="AD656" s="2" t="str">
        <f t="shared" si="726"/>
        <v/>
      </c>
      <c r="AE656" s="2">
        <f t="shared" si="726"/>
        <v>3344.0625</v>
      </c>
      <c r="AF656" s="2" t="str">
        <f t="shared" si="726"/>
        <v/>
      </c>
      <c r="AG656" s="2" t="str">
        <f t="shared" si="726"/>
        <v/>
      </c>
      <c r="AH656" s="2" t="str">
        <f t="shared" si="726"/>
        <v/>
      </c>
      <c r="AI656" s="2" t="str">
        <f t="shared" si="726"/>
        <v/>
      </c>
    </row>
    <row r="657" spans="2:35" ht="15" customHeight="1" x14ac:dyDescent="0.3">
      <c r="B657" t="s">
        <v>96</v>
      </c>
      <c r="C657" t="s">
        <v>261</v>
      </c>
      <c r="D657" t="s">
        <v>11</v>
      </c>
      <c r="E657" s="9" t="s">
        <v>512</v>
      </c>
      <c r="F657" t="s">
        <v>79</v>
      </c>
      <c r="G657" s="9"/>
      <c r="H657" s="3">
        <v>87</v>
      </c>
      <c r="I657" s="8">
        <f>IF(H657="","",INDEX(Systems!F$4:F$985,MATCH($F657,Systems!D$4:D$985,0),1))</f>
        <v>22.5</v>
      </c>
      <c r="J657" s="9">
        <f>IF(H657="","",INDEX(Systems!E$4:E$985,MATCH($F657,Systems!D$4:D$985,0),1))</f>
        <v>15</v>
      </c>
      <c r="K657" s="9" t="s">
        <v>109</v>
      </c>
      <c r="L657" s="9">
        <v>1995</v>
      </c>
      <c r="M657" s="9">
        <v>3</v>
      </c>
      <c r="N657" s="8">
        <f t="shared" si="703"/>
        <v>1957.5</v>
      </c>
      <c r="O657" s="9">
        <f t="shared" si="704"/>
        <v>2019</v>
      </c>
      <c r="P657" s="2">
        <f t="shared" ref="P657:AI657" si="727">IF($B657="","",IF($O657=P$3,$N657*(1+(O$2*0.03)),IF(P$3=$O657+$J657,$N657*(1+(O$2*0.03)),IF(P$3=$O657+2*$J657,$N657*(1+(O$2*0.03)),IF(P$3=$O657+3*$J657,$N657*(1+(O$2*0.03)),IF(P$3=$O657+4*$J657,$N657*(1+(O$2*0.03)),IF(P$3=$O657+5*$J657,$N657*(1+(O$2*0.03)),"")))))))</f>
        <v>1957.5</v>
      </c>
      <c r="Q657" s="2" t="str">
        <f t="shared" si="727"/>
        <v/>
      </c>
      <c r="R657" s="2" t="str">
        <f t="shared" si="727"/>
        <v/>
      </c>
      <c r="S657" s="2" t="str">
        <f t="shared" si="727"/>
        <v/>
      </c>
      <c r="T657" s="2" t="str">
        <f t="shared" si="727"/>
        <v/>
      </c>
      <c r="U657" s="2" t="str">
        <f t="shared" si="727"/>
        <v/>
      </c>
      <c r="V657" s="2" t="str">
        <f t="shared" si="727"/>
        <v/>
      </c>
      <c r="W657" s="2" t="str">
        <f t="shared" si="727"/>
        <v/>
      </c>
      <c r="X657" s="2" t="str">
        <f t="shared" si="727"/>
        <v/>
      </c>
      <c r="Y657" s="2" t="str">
        <f t="shared" si="727"/>
        <v/>
      </c>
      <c r="Z657" s="2" t="str">
        <f t="shared" si="727"/>
        <v/>
      </c>
      <c r="AA657" s="2" t="str">
        <f t="shared" si="727"/>
        <v/>
      </c>
      <c r="AB657" s="2" t="str">
        <f t="shared" si="727"/>
        <v/>
      </c>
      <c r="AC657" s="2" t="str">
        <f t="shared" si="727"/>
        <v/>
      </c>
      <c r="AD657" s="2" t="str">
        <f t="shared" si="727"/>
        <v/>
      </c>
      <c r="AE657" s="2">
        <f t="shared" si="727"/>
        <v>2838.375</v>
      </c>
      <c r="AF657" s="2" t="str">
        <f t="shared" si="727"/>
        <v/>
      </c>
      <c r="AG657" s="2" t="str">
        <f t="shared" si="727"/>
        <v/>
      </c>
      <c r="AH657" s="2" t="str">
        <f t="shared" si="727"/>
        <v/>
      </c>
      <c r="AI657" s="2" t="str">
        <f t="shared" si="727"/>
        <v/>
      </c>
    </row>
    <row r="658" spans="2:35" ht="15" customHeight="1" x14ac:dyDescent="0.3">
      <c r="B658" t="s">
        <v>96</v>
      </c>
      <c r="C658" t="s">
        <v>261</v>
      </c>
      <c r="D658" t="s">
        <v>11</v>
      </c>
      <c r="E658" s="9" t="s">
        <v>513</v>
      </c>
      <c r="F658" t="s">
        <v>78</v>
      </c>
      <c r="G658" s="9"/>
      <c r="H658" s="3">
        <v>196</v>
      </c>
      <c r="I658" s="8">
        <f>IF(H658="","",INDEX(Systems!F$4:F$985,MATCH($F658,Systems!D$4:D$985,0),1))</f>
        <v>18.75</v>
      </c>
      <c r="J658" s="9">
        <f>IF(H658="","",INDEX(Systems!E$4:E$985,MATCH($F658,Systems!D$4:D$985,0),1))</f>
        <v>15</v>
      </c>
      <c r="K658" s="9" t="s">
        <v>109</v>
      </c>
      <c r="L658" s="9">
        <v>1995</v>
      </c>
      <c r="M658" s="9">
        <v>3</v>
      </c>
      <c r="N658" s="8">
        <f t="shared" si="703"/>
        <v>3675</v>
      </c>
      <c r="O658" s="9">
        <f t="shared" si="704"/>
        <v>2019</v>
      </c>
      <c r="P658" s="2">
        <f t="shared" ref="P658:AI658" si="728">IF($B658="","",IF($O658=P$3,$N658*(1+(O$2*0.03)),IF(P$3=$O658+$J658,$N658*(1+(O$2*0.03)),IF(P$3=$O658+2*$J658,$N658*(1+(O$2*0.03)),IF(P$3=$O658+3*$J658,$N658*(1+(O$2*0.03)),IF(P$3=$O658+4*$J658,$N658*(1+(O$2*0.03)),IF(P$3=$O658+5*$J658,$N658*(1+(O$2*0.03)),"")))))))</f>
        <v>3675</v>
      </c>
      <c r="Q658" s="2" t="str">
        <f t="shared" si="728"/>
        <v/>
      </c>
      <c r="R658" s="2" t="str">
        <f t="shared" si="728"/>
        <v/>
      </c>
      <c r="S658" s="2" t="str">
        <f t="shared" si="728"/>
        <v/>
      </c>
      <c r="T658" s="2" t="str">
        <f t="shared" si="728"/>
        <v/>
      </c>
      <c r="U658" s="2" t="str">
        <f t="shared" si="728"/>
        <v/>
      </c>
      <c r="V658" s="2" t="str">
        <f t="shared" si="728"/>
        <v/>
      </c>
      <c r="W658" s="2" t="str">
        <f t="shared" si="728"/>
        <v/>
      </c>
      <c r="X658" s="2" t="str">
        <f t="shared" si="728"/>
        <v/>
      </c>
      <c r="Y658" s="2" t="str">
        <f t="shared" si="728"/>
        <v/>
      </c>
      <c r="Z658" s="2" t="str">
        <f t="shared" si="728"/>
        <v/>
      </c>
      <c r="AA658" s="2" t="str">
        <f t="shared" si="728"/>
        <v/>
      </c>
      <c r="AB658" s="2" t="str">
        <f t="shared" si="728"/>
        <v/>
      </c>
      <c r="AC658" s="2" t="str">
        <f t="shared" si="728"/>
        <v/>
      </c>
      <c r="AD658" s="2" t="str">
        <f t="shared" si="728"/>
        <v/>
      </c>
      <c r="AE658" s="2">
        <f t="shared" si="728"/>
        <v>5328.75</v>
      </c>
      <c r="AF658" s="2" t="str">
        <f t="shared" si="728"/>
        <v/>
      </c>
      <c r="AG658" s="2" t="str">
        <f t="shared" si="728"/>
        <v/>
      </c>
      <c r="AH658" s="2" t="str">
        <f t="shared" si="728"/>
        <v/>
      </c>
      <c r="AI658" s="2" t="str">
        <f t="shared" si="728"/>
        <v/>
      </c>
    </row>
    <row r="659" spans="2:35" ht="15" customHeight="1" x14ac:dyDescent="0.3">
      <c r="B659" t="s">
        <v>96</v>
      </c>
      <c r="C659" t="s">
        <v>261</v>
      </c>
      <c r="D659" t="s">
        <v>11</v>
      </c>
      <c r="E659" s="9" t="s">
        <v>514</v>
      </c>
      <c r="F659" t="s">
        <v>79</v>
      </c>
      <c r="G659" s="9"/>
      <c r="H659" s="3">
        <v>188</v>
      </c>
      <c r="I659" s="8">
        <f>IF(H659="","",INDEX(Systems!F$4:F$985,MATCH($F659,Systems!D$4:D$985,0),1))</f>
        <v>22.5</v>
      </c>
      <c r="J659" s="9">
        <f>IF(H659="","",INDEX(Systems!E$4:E$985,MATCH($F659,Systems!D$4:D$985,0),1))</f>
        <v>15</v>
      </c>
      <c r="K659" s="9" t="s">
        <v>109</v>
      </c>
      <c r="L659" s="9">
        <v>1995</v>
      </c>
      <c r="M659" s="9">
        <v>3</v>
      </c>
      <c r="N659" s="8">
        <f t="shared" si="703"/>
        <v>4230</v>
      </c>
      <c r="O659" s="9">
        <f t="shared" si="704"/>
        <v>2019</v>
      </c>
      <c r="P659" s="2">
        <f t="shared" ref="P659:AI659" si="729">IF($B659="","",IF($O659=P$3,$N659*(1+(O$2*0.03)),IF(P$3=$O659+$J659,$N659*(1+(O$2*0.03)),IF(P$3=$O659+2*$J659,$N659*(1+(O$2*0.03)),IF(P$3=$O659+3*$J659,$N659*(1+(O$2*0.03)),IF(P$3=$O659+4*$J659,$N659*(1+(O$2*0.03)),IF(P$3=$O659+5*$J659,$N659*(1+(O$2*0.03)),"")))))))</f>
        <v>4230</v>
      </c>
      <c r="Q659" s="2" t="str">
        <f t="shared" si="729"/>
        <v/>
      </c>
      <c r="R659" s="2" t="str">
        <f t="shared" si="729"/>
        <v/>
      </c>
      <c r="S659" s="2" t="str">
        <f t="shared" si="729"/>
        <v/>
      </c>
      <c r="T659" s="2" t="str">
        <f t="shared" si="729"/>
        <v/>
      </c>
      <c r="U659" s="2" t="str">
        <f t="shared" si="729"/>
        <v/>
      </c>
      <c r="V659" s="2" t="str">
        <f t="shared" si="729"/>
        <v/>
      </c>
      <c r="W659" s="2" t="str">
        <f t="shared" si="729"/>
        <v/>
      </c>
      <c r="X659" s="2" t="str">
        <f t="shared" si="729"/>
        <v/>
      </c>
      <c r="Y659" s="2" t="str">
        <f t="shared" si="729"/>
        <v/>
      </c>
      <c r="Z659" s="2" t="str">
        <f t="shared" si="729"/>
        <v/>
      </c>
      <c r="AA659" s="2" t="str">
        <f t="shared" si="729"/>
        <v/>
      </c>
      <c r="AB659" s="2" t="str">
        <f t="shared" si="729"/>
        <v/>
      </c>
      <c r="AC659" s="2" t="str">
        <f t="shared" si="729"/>
        <v/>
      </c>
      <c r="AD659" s="2" t="str">
        <f t="shared" si="729"/>
        <v/>
      </c>
      <c r="AE659" s="2">
        <f t="shared" si="729"/>
        <v>6133.5</v>
      </c>
      <c r="AF659" s="2" t="str">
        <f t="shared" si="729"/>
        <v/>
      </c>
      <c r="AG659" s="2" t="str">
        <f t="shared" si="729"/>
        <v/>
      </c>
      <c r="AH659" s="2" t="str">
        <f t="shared" si="729"/>
        <v/>
      </c>
      <c r="AI659" s="2" t="str">
        <f t="shared" si="729"/>
        <v/>
      </c>
    </row>
    <row r="660" spans="2:35" ht="15" customHeight="1" x14ac:dyDescent="0.3">
      <c r="B660" t="s">
        <v>96</v>
      </c>
      <c r="C660" t="s">
        <v>261</v>
      </c>
      <c r="D660" t="s">
        <v>11</v>
      </c>
      <c r="E660" s="9" t="s">
        <v>515</v>
      </c>
      <c r="F660" t="s">
        <v>78</v>
      </c>
      <c r="G660" s="9"/>
      <c r="H660" s="3">
        <v>121</v>
      </c>
      <c r="I660" s="8">
        <f>IF(H660="","",INDEX(Systems!F$4:F$985,MATCH($F660,Systems!D$4:D$985,0),1))</f>
        <v>18.75</v>
      </c>
      <c r="J660" s="9">
        <f>IF(H660="","",INDEX(Systems!E$4:E$985,MATCH($F660,Systems!D$4:D$985,0),1))</f>
        <v>15</v>
      </c>
      <c r="K660" s="9" t="s">
        <v>109</v>
      </c>
      <c r="L660" s="9">
        <v>1995</v>
      </c>
      <c r="M660" s="9">
        <v>3</v>
      </c>
      <c r="N660" s="8">
        <f t="shared" si="703"/>
        <v>2268.75</v>
      </c>
      <c r="O660" s="9">
        <f t="shared" si="704"/>
        <v>2019</v>
      </c>
      <c r="P660" s="2">
        <f t="shared" ref="P660:AI660" si="730">IF($B660="","",IF($O660=P$3,$N660*(1+(O$2*0.03)),IF(P$3=$O660+$J660,$N660*(1+(O$2*0.03)),IF(P$3=$O660+2*$J660,$N660*(1+(O$2*0.03)),IF(P$3=$O660+3*$J660,$N660*(1+(O$2*0.03)),IF(P$3=$O660+4*$J660,$N660*(1+(O$2*0.03)),IF(P$3=$O660+5*$J660,$N660*(1+(O$2*0.03)),"")))))))</f>
        <v>2268.75</v>
      </c>
      <c r="Q660" s="2" t="str">
        <f t="shared" si="730"/>
        <v/>
      </c>
      <c r="R660" s="2" t="str">
        <f t="shared" si="730"/>
        <v/>
      </c>
      <c r="S660" s="2" t="str">
        <f t="shared" si="730"/>
        <v/>
      </c>
      <c r="T660" s="2" t="str">
        <f t="shared" si="730"/>
        <v/>
      </c>
      <c r="U660" s="2" t="str">
        <f t="shared" si="730"/>
        <v/>
      </c>
      <c r="V660" s="2" t="str">
        <f t="shared" si="730"/>
        <v/>
      </c>
      <c r="W660" s="2" t="str">
        <f t="shared" si="730"/>
        <v/>
      </c>
      <c r="X660" s="2" t="str">
        <f t="shared" si="730"/>
        <v/>
      </c>
      <c r="Y660" s="2" t="str">
        <f t="shared" si="730"/>
        <v/>
      </c>
      <c r="Z660" s="2" t="str">
        <f t="shared" si="730"/>
        <v/>
      </c>
      <c r="AA660" s="2" t="str">
        <f t="shared" si="730"/>
        <v/>
      </c>
      <c r="AB660" s="2" t="str">
        <f t="shared" si="730"/>
        <v/>
      </c>
      <c r="AC660" s="2" t="str">
        <f t="shared" si="730"/>
        <v/>
      </c>
      <c r="AD660" s="2" t="str">
        <f t="shared" si="730"/>
        <v/>
      </c>
      <c r="AE660" s="2">
        <f t="shared" si="730"/>
        <v>3289.6875</v>
      </c>
      <c r="AF660" s="2" t="str">
        <f t="shared" si="730"/>
        <v/>
      </c>
      <c r="AG660" s="2" t="str">
        <f t="shared" si="730"/>
        <v/>
      </c>
      <c r="AH660" s="2" t="str">
        <f t="shared" si="730"/>
        <v/>
      </c>
      <c r="AI660" s="2" t="str">
        <f t="shared" si="730"/>
        <v/>
      </c>
    </row>
    <row r="661" spans="2:35" ht="15" customHeight="1" x14ac:dyDescent="0.3">
      <c r="B661" t="s">
        <v>96</v>
      </c>
      <c r="C661" t="s">
        <v>261</v>
      </c>
      <c r="D661" t="s">
        <v>11</v>
      </c>
      <c r="E661" s="9" t="s">
        <v>412</v>
      </c>
      <c r="F661" t="s">
        <v>79</v>
      </c>
      <c r="G661" s="9"/>
      <c r="H661" s="3">
        <v>167</v>
      </c>
      <c r="I661" s="8">
        <f>IF(H661="","",INDEX(Systems!F$4:F$985,MATCH($F661,Systems!D$4:D$985,0),1))</f>
        <v>22.5</v>
      </c>
      <c r="J661" s="9">
        <f>IF(H661="","",INDEX(Systems!E$4:E$985,MATCH($F661,Systems!D$4:D$985,0),1))</f>
        <v>15</v>
      </c>
      <c r="K661" s="9" t="s">
        <v>109</v>
      </c>
      <c r="L661" s="9">
        <v>1995</v>
      </c>
      <c r="M661" s="9">
        <v>3</v>
      </c>
      <c r="N661" s="8">
        <f t="shared" si="703"/>
        <v>3757.5</v>
      </c>
      <c r="O661" s="9">
        <f t="shared" si="704"/>
        <v>2019</v>
      </c>
      <c r="P661" s="2">
        <f t="shared" ref="P661:AI661" si="731">IF($B661="","",IF($O661=P$3,$N661*(1+(O$2*0.03)),IF(P$3=$O661+$J661,$N661*(1+(O$2*0.03)),IF(P$3=$O661+2*$J661,$N661*(1+(O$2*0.03)),IF(P$3=$O661+3*$J661,$N661*(1+(O$2*0.03)),IF(P$3=$O661+4*$J661,$N661*(1+(O$2*0.03)),IF(P$3=$O661+5*$J661,$N661*(1+(O$2*0.03)),"")))))))</f>
        <v>3757.5</v>
      </c>
      <c r="Q661" s="2" t="str">
        <f t="shared" si="731"/>
        <v/>
      </c>
      <c r="R661" s="2" t="str">
        <f t="shared" si="731"/>
        <v/>
      </c>
      <c r="S661" s="2" t="str">
        <f t="shared" si="731"/>
        <v/>
      </c>
      <c r="T661" s="2" t="str">
        <f t="shared" si="731"/>
        <v/>
      </c>
      <c r="U661" s="2" t="str">
        <f t="shared" si="731"/>
        <v/>
      </c>
      <c r="V661" s="2" t="str">
        <f t="shared" si="731"/>
        <v/>
      </c>
      <c r="W661" s="2" t="str">
        <f t="shared" si="731"/>
        <v/>
      </c>
      <c r="X661" s="2" t="str">
        <f t="shared" si="731"/>
        <v/>
      </c>
      <c r="Y661" s="2" t="str">
        <f t="shared" si="731"/>
        <v/>
      </c>
      <c r="Z661" s="2" t="str">
        <f t="shared" si="731"/>
        <v/>
      </c>
      <c r="AA661" s="2" t="str">
        <f t="shared" si="731"/>
        <v/>
      </c>
      <c r="AB661" s="2" t="str">
        <f t="shared" si="731"/>
        <v/>
      </c>
      <c r="AC661" s="2" t="str">
        <f t="shared" si="731"/>
        <v/>
      </c>
      <c r="AD661" s="2" t="str">
        <f t="shared" si="731"/>
        <v/>
      </c>
      <c r="AE661" s="2">
        <f t="shared" si="731"/>
        <v>5448.375</v>
      </c>
      <c r="AF661" s="2" t="str">
        <f t="shared" si="731"/>
        <v/>
      </c>
      <c r="AG661" s="2" t="str">
        <f t="shared" si="731"/>
        <v/>
      </c>
      <c r="AH661" s="2" t="str">
        <f t="shared" si="731"/>
        <v/>
      </c>
      <c r="AI661" s="2" t="str">
        <f t="shared" si="731"/>
        <v/>
      </c>
    </row>
    <row r="662" spans="2:35" ht="15" customHeight="1" x14ac:dyDescent="0.3">
      <c r="B662" t="s">
        <v>96</v>
      </c>
      <c r="C662" t="s">
        <v>261</v>
      </c>
      <c r="D662" t="s">
        <v>11</v>
      </c>
      <c r="E662" s="9" t="s">
        <v>516</v>
      </c>
      <c r="F662" t="s">
        <v>78</v>
      </c>
      <c r="G662" s="9"/>
      <c r="H662" s="3">
        <v>350</v>
      </c>
      <c r="I662" s="8">
        <f>IF(H662="","",INDEX(Systems!F$4:F$985,MATCH($F662,Systems!D$4:D$985,0),1))</f>
        <v>18.75</v>
      </c>
      <c r="J662" s="9">
        <f>IF(H662="","",INDEX(Systems!E$4:E$985,MATCH($F662,Systems!D$4:D$985,0),1))</f>
        <v>15</v>
      </c>
      <c r="K662" s="9" t="s">
        <v>109</v>
      </c>
      <c r="L662" s="9">
        <v>1995</v>
      </c>
      <c r="M662" s="9">
        <v>3</v>
      </c>
      <c r="N662" s="8">
        <f t="shared" si="703"/>
        <v>6562.5</v>
      </c>
      <c r="O662" s="9">
        <f t="shared" si="704"/>
        <v>2019</v>
      </c>
      <c r="P662" s="2">
        <f t="shared" ref="P662:AI662" si="732">IF($B662="","",IF($O662=P$3,$N662*(1+(O$2*0.03)),IF(P$3=$O662+$J662,$N662*(1+(O$2*0.03)),IF(P$3=$O662+2*$J662,$N662*(1+(O$2*0.03)),IF(P$3=$O662+3*$J662,$N662*(1+(O$2*0.03)),IF(P$3=$O662+4*$J662,$N662*(1+(O$2*0.03)),IF(P$3=$O662+5*$J662,$N662*(1+(O$2*0.03)),"")))))))</f>
        <v>6562.5</v>
      </c>
      <c r="Q662" s="2" t="str">
        <f t="shared" si="732"/>
        <v/>
      </c>
      <c r="R662" s="2" t="str">
        <f t="shared" si="732"/>
        <v/>
      </c>
      <c r="S662" s="2" t="str">
        <f t="shared" si="732"/>
        <v/>
      </c>
      <c r="T662" s="2" t="str">
        <f t="shared" si="732"/>
        <v/>
      </c>
      <c r="U662" s="2" t="str">
        <f t="shared" si="732"/>
        <v/>
      </c>
      <c r="V662" s="2" t="str">
        <f t="shared" si="732"/>
        <v/>
      </c>
      <c r="W662" s="2" t="str">
        <f t="shared" si="732"/>
        <v/>
      </c>
      <c r="X662" s="2" t="str">
        <f t="shared" si="732"/>
        <v/>
      </c>
      <c r="Y662" s="2" t="str">
        <f t="shared" si="732"/>
        <v/>
      </c>
      <c r="Z662" s="2" t="str">
        <f t="shared" si="732"/>
        <v/>
      </c>
      <c r="AA662" s="2" t="str">
        <f t="shared" si="732"/>
        <v/>
      </c>
      <c r="AB662" s="2" t="str">
        <f t="shared" si="732"/>
        <v/>
      </c>
      <c r="AC662" s="2" t="str">
        <f t="shared" si="732"/>
        <v/>
      </c>
      <c r="AD662" s="2" t="str">
        <f t="shared" si="732"/>
        <v/>
      </c>
      <c r="AE662" s="2">
        <f t="shared" si="732"/>
        <v>9515.625</v>
      </c>
      <c r="AF662" s="2" t="str">
        <f t="shared" si="732"/>
        <v/>
      </c>
      <c r="AG662" s="2" t="str">
        <f t="shared" si="732"/>
        <v/>
      </c>
      <c r="AH662" s="2" t="str">
        <f t="shared" si="732"/>
        <v/>
      </c>
      <c r="AI662" s="2" t="str">
        <f t="shared" si="732"/>
        <v/>
      </c>
    </row>
    <row r="663" spans="2:35" ht="15" customHeight="1" x14ac:dyDescent="0.3">
      <c r="B663" t="s">
        <v>96</v>
      </c>
      <c r="C663" t="s">
        <v>261</v>
      </c>
      <c r="D663" t="s">
        <v>11</v>
      </c>
      <c r="E663" s="9" t="s">
        <v>517</v>
      </c>
      <c r="F663" t="s">
        <v>78</v>
      </c>
      <c r="G663" s="9"/>
      <c r="H663" s="3">
        <v>434</v>
      </c>
      <c r="I663" s="8">
        <f>IF(H663="","",INDEX(Systems!F$4:F$985,MATCH($F663,Systems!D$4:D$985,0),1))</f>
        <v>18.75</v>
      </c>
      <c r="J663" s="9">
        <f>IF(H663="","",INDEX(Systems!E$4:E$985,MATCH($F663,Systems!D$4:D$985,0),1))</f>
        <v>15</v>
      </c>
      <c r="K663" s="9" t="s">
        <v>109</v>
      </c>
      <c r="L663" s="9">
        <v>1995</v>
      </c>
      <c r="M663" s="9">
        <v>3</v>
      </c>
      <c r="N663" s="8">
        <f t="shared" si="703"/>
        <v>8137.5</v>
      </c>
      <c r="O663" s="9">
        <f t="shared" si="704"/>
        <v>2019</v>
      </c>
      <c r="P663" s="2">
        <f t="shared" ref="P663:AI663" si="733">IF($B663="","",IF($O663=P$3,$N663*(1+(O$2*0.03)),IF(P$3=$O663+$J663,$N663*(1+(O$2*0.03)),IF(P$3=$O663+2*$J663,$N663*(1+(O$2*0.03)),IF(P$3=$O663+3*$J663,$N663*(1+(O$2*0.03)),IF(P$3=$O663+4*$J663,$N663*(1+(O$2*0.03)),IF(P$3=$O663+5*$J663,$N663*(1+(O$2*0.03)),"")))))))</f>
        <v>8137.5</v>
      </c>
      <c r="Q663" s="2" t="str">
        <f t="shared" si="733"/>
        <v/>
      </c>
      <c r="R663" s="2" t="str">
        <f t="shared" si="733"/>
        <v/>
      </c>
      <c r="S663" s="2" t="str">
        <f t="shared" si="733"/>
        <v/>
      </c>
      <c r="T663" s="2" t="str">
        <f t="shared" si="733"/>
        <v/>
      </c>
      <c r="U663" s="2" t="str">
        <f t="shared" si="733"/>
        <v/>
      </c>
      <c r="V663" s="2" t="str">
        <f t="shared" si="733"/>
        <v/>
      </c>
      <c r="W663" s="2" t="str">
        <f t="shared" si="733"/>
        <v/>
      </c>
      <c r="X663" s="2" t="str">
        <f t="shared" si="733"/>
        <v/>
      </c>
      <c r="Y663" s="2" t="str">
        <f t="shared" si="733"/>
        <v/>
      </c>
      <c r="Z663" s="2" t="str">
        <f t="shared" si="733"/>
        <v/>
      </c>
      <c r="AA663" s="2" t="str">
        <f t="shared" si="733"/>
        <v/>
      </c>
      <c r="AB663" s="2" t="str">
        <f t="shared" si="733"/>
        <v/>
      </c>
      <c r="AC663" s="2" t="str">
        <f t="shared" si="733"/>
        <v/>
      </c>
      <c r="AD663" s="2" t="str">
        <f t="shared" si="733"/>
        <v/>
      </c>
      <c r="AE663" s="2">
        <f t="shared" si="733"/>
        <v>11799.375</v>
      </c>
      <c r="AF663" s="2" t="str">
        <f t="shared" si="733"/>
        <v/>
      </c>
      <c r="AG663" s="2" t="str">
        <f t="shared" si="733"/>
        <v/>
      </c>
      <c r="AH663" s="2" t="str">
        <f t="shared" si="733"/>
        <v/>
      </c>
      <c r="AI663" s="2" t="str">
        <f t="shared" si="733"/>
        <v/>
      </c>
    </row>
    <row r="664" spans="2:35" ht="15" customHeight="1" x14ac:dyDescent="0.3">
      <c r="B664" t="s">
        <v>96</v>
      </c>
      <c r="C664" t="s">
        <v>388</v>
      </c>
      <c r="D664" t="s">
        <v>3</v>
      </c>
      <c r="E664" s="9" t="s">
        <v>485</v>
      </c>
      <c r="F664" t="s">
        <v>21</v>
      </c>
      <c r="G664" s="9"/>
      <c r="H664" s="3">
        <v>2343</v>
      </c>
      <c r="I664" s="8">
        <f>IF(H664="","",INDEX(Systems!F$4:F$985,MATCH($F664,Systems!D$4:D$985,0),1))</f>
        <v>15</v>
      </c>
      <c r="J664" s="9">
        <f>IF(H664="","",INDEX(Systems!E$4:E$985,MATCH($F664,Systems!D$4:D$985,0),1))</f>
        <v>25</v>
      </c>
      <c r="K664" s="9" t="s">
        <v>108</v>
      </c>
      <c r="L664" s="9">
        <v>2000</v>
      </c>
      <c r="M664" s="9">
        <v>3</v>
      </c>
      <c r="N664" s="8">
        <f t="shared" si="703"/>
        <v>35145</v>
      </c>
      <c r="O664" s="9">
        <f t="shared" si="704"/>
        <v>2025</v>
      </c>
      <c r="P664" s="2" t="str">
        <f t="shared" ref="P664:AI664" si="734">IF($B664="","",IF($O664=P$3,$N664*(1+(O$2*0.03)),IF(P$3=$O664+$J664,$N664*(1+(O$2*0.03)),IF(P$3=$O664+2*$J664,$N664*(1+(O$2*0.03)),IF(P$3=$O664+3*$J664,$N664*(1+(O$2*0.03)),IF(P$3=$O664+4*$J664,$N664*(1+(O$2*0.03)),IF(P$3=$O664+5*$J664,$N664*(1+(O$2*0.03)),"")))))))</f>
        <v/>
      </c>
      <c r="Q664" s="2" t="str">
        <f t="shared" si="734"/>
        <v/>
      </c>
      <c r="R664" s="2" t="str">
        <f t="shared" si="734"/>
        <v/>
      </c>
      <c r="S664" s="2" t="str">
        <f t="shared" si="734"/>
        <v/>
      </c>
      <c r="T664" s="2" t="str">
        <f t="shared" si="734"/>
        <v/>
      </c>
      <c r="U664" s="2" t="str">
        <f t="shared" si="734"/>
        <v/>
      </c>
      <c r="V664" s="2">
        <f t="shared" si="734"/>
        <v>41471.1</v>
      </c>
      <c r="W664" s="2" t="str">
        <f t="shared" si="734"/>
        <v/>
      </c>
      <c r="X664" s="2" t="str">
        <f t="shared" si="734"/>
        <v/>
      </c>
      <c r="Y664" s="2" t="str">
        <f t="shared" si="734"/>
        <v/>
      </c>
      <c r="Z664" s="2" t="str">
        <f t="shared" si="734"/>
        <v/>
      </c>
      <c r="AA664" s="2" t="str">
        <f t="shared" si="734"/>
        <v/>
      </c>
      <c r="AB664" s="2" t="str">
        <f t="shared" si="734"/>
        <v/>
      </c>
      <c r="AC664" s="2" t="str">
        <f t="shared" si="734"/>
        <v/>
      </c>
      <c r="AD664" s="2" t="str">
        <f t="shared" si="734"/>
        <v/>
      </c>
      <c r="AE664" s="2" t="str">
        <f t="shared" si="734"/>
        <v/>
      </c>
      <c r="AF664" s="2" t="str">
        <f t="shared" si="734"/>
        <v/>
      </c>
      <c r="AG664" s="2" t="str">
        <f t="shared" si="734"/>
        <v/>
      </c>
      <c r="AH664" s="2" t="str">
        <f t="shared" si="734"/>
        <v/>
      </c>
      <c r="AI664" s="2" t="str">
        <f t="shared" si="734"/>
        <v/>
      </c>
    </row>
    <row r="665" spans="2:35" ht="15" customHeight="1" x14ac:dyDescent="0.3">
      <c r="B665" t="s">
        <v>96</v>
      </c>
      <c r="C665" t="s">
        <v>388</v>
      </c>
      <c r="D665" t="s">
        <v>3</v>
      </c>
      <c r="E665" s="9" t="s">
        <v>475</v>
      </c>
      <c r="F665" t="s">
        <v>21</v>
      </c>
      <c r="G665" s="9"/>
      <c r="H665" s="3">
        <v>1070</v>
      </c>
      <c r="I665" s="8">
        <f>IF(H665="","",INDEX(Systems!F$4:F$985,MATCH($F665,Systems!D$4:D$985,0),1))</f>
        <v>15</v>
      </c>
      <c r="J665" s="9">
        <f>IF(H665="","",INDEX(Systems!E$4:E$985,MATCH($F665,Systems!D$4:D$985,0),1))</f>
        <v>25</v>
      </c>
      <c r="K665" s="9" t="s">
        <v>108</v>
      </c>
      <c r="L665" s="9">
        <v>2000</v>
      </c>
      <c r="M665" s="9">
        <v>3</v>
      </c>
      <c r="N665" s="8">
        <f t="shared" si="703"/>
        <v>16050</v>
      </c>
      <c r="O665" s="9">
        <f t="shared" si="704"/>
        <v>2025</v>
      </c>
      <c r="P665" s="2" t="str">
        <f t="shared" ref="P665:AI665" si="735">IF($B665="","",IF($O665=P$3,$N665*(1+(O$2*0.03)),IF(P$3=$O665+$J665,$N665*(1+(O$2*0.03)),IF(P$3=$O665+2*$J665,$N665*(1+(O$2*0.03)),IF(P$3=$O665+3*$J665,$N665*(1+(O$2*0.03)),IF(P$3=$O665+4*$J665,$N665*(1+(O$2*0.03)),IF(P$3=$O665+5*$J665,$N665*(1+(O$2*0.03)),"")))))))</f>
        <v/>
      </c>
      <c r="Q665" s="2" t="str">
        <f t="shared" si="735"/>
        <v/>
      </c>
      <c r="R665" s="2" t="str">
        <f t="shared" si="735"/>
        <v/>
      </c>
      <c r="S665" s="2" t="str">
        <f t="shared" si="735"/>
        <v/>
      </c>
      <c r="T665" s="2" t="str">
        <f t="shared" si="735"/>
        <v/>
      </c>
      <c r="U665" s="2" t="str">
        <f t="shared" si="735"/>
        <v/>
      </c>
      <c r="V665" s="2">
        <f t="shared" si="735"/>
        <v>18939</v>
      </c>
      <c r="W665" s="2" t="str">
        <f t="shared" si="735"/>
        <v/>
      </c>
      <c r="X665" s="2" t="str">
        <f t="shared" si="735"/>
        <v/>
      </c>
      <c r="Y665" s="2" t="str">
        <f t="shared" si="735"/>
        <v/>
      </c>
      <c r="Z665" s="2" t="str">
        <f t="shared" si="735"/>
        <v/>
      </c>
      <c r="AA665" s="2" t="str">
        <f t="shared" si="735"/>
        <v/>
      </c>
      <c r="AB665" s="2" t="str">
        <f t="shared" si="735"/>
        <v/>
      </c>
      <c r="AC665" s="2" t="str">
        <f t="shared" si="735"/>
        <v/>
      </c>
      <c r="AD665" s="2" t="str">
        <f t="shared" si="735"/>
        <v/>
      </c>
      <c r="AE665" s="2" t="str">
        <f t="shared" si="735"/>
        <v/>
      </c>
      <c r="AF665" s="2" t="str">
        <f t="shared" si="735"/>
        <v/>
      </c>
      <c r="AG665" s="2" t="str">
        <f t="shared" si="735"/>
        <v/>
      </c>
      <c r="AH665" s="2" t="str">
        <f t="shared" si="735"/>
        <v/>
      </c>
      <c r="AI665" s="2" t="str">
        <f t="shared" si="735"/>
        <v/>
      </c>
    </row>
    <row r="666" spans="2:35" ht="15" customHeight="1" x14ac:dyDescent="0.3">
      <c r="B666" t="s">
        <v>96</v>
      </c>
      <c r="C666" t="s">
        <v>388</v>
      </c>
      <c r="D666" t="s">
        <v>3</v>
      </c>
      <c r="E666" s="9" t="s">
        <v>476</v>
      </c>
      <c r="F666" t="s">
        <v>26</v>
      </c>
      <c r="G666" s="9"/>
      <c r="H666" s="3">
        <v>1181</v>
      </c>
      <c r="I666" s="8">
        <f>IF(H666="","",INDEX(Systems!F$4:F$985,MATCH($F666,Systems!D$4:D$985,0),1))</f>
        <v>25</v>
      </c>
      <c r="J666" s="9">
        <f>IF(H666="","",INDEX(Systems!E$4:E$985,MATCH($F666,Systems!D$4:D$985,0),1))</f>
        <v>25</v>
      </c>
      <c r="K666" s="9" t="s">
        <v>108</v>
      </c>
      <c r="L666" s="9">
        <v>1990</v>
      </c>
      <c r="M666" s="9">
        <v>3</v>
      </c>
      <c r="N666" s="8">
        <f t="shared" si="703"/>
        <v>29525</v>
      </c>
      <c r="O666" s="9">
        <f t="shared" si="704"/>
        <v>2019</v>
      </c>
      <c r="P666" s="2">
        <f t="shared" ref="P666:AI666" si="736">IF($B666="","",IF($O666=P$3,$N666*(1+(O$2*0.03)),IF(P$3=$O666+$J666,$N666*(1+(O$2*0.03)),IF(P$3=$O666+2*$J666,$N666*(1+(O$2*0.03)),IF(P$3=$O666+3*$J666,$N666*(1+(O$2*0.03)),IF(P$3=$O666+4*$J666,$N666*(1+(O$2*0.03)),IF(P$3=$O666+5*$J666,$N666*(1+(O$2*0.03)),"")))))))</f>
        <v>29525</v>
      </c>
      <c r="Q666" s="2" t="str">
        <f t="shared" si="736"/>
        <v/>
      </c>
      <c r="R666" s="2" t="str">
        <f t="shared" si="736"/>
        <v/>
      </c>
      <c r="S666" s="2" t="str">
        <f t="shared" si="736"/>
        <v/>
      </c>
      <c r="T666" s="2" t="str">
        <f t="shared" si="736"/>
        <v/>
      </c>
      <c r="U666" s="2" t="str">
        <f t="shared" si="736"/>
        <v/>
      </c>
      <c r="V666" s="2" t="str">
        <f t="shared" si="736"/>
        <v/>
      </c>
      <c r="W666" s="2" t="str">
        <f t="shared" si="736"/>
        <v/>
      </c>
      <c r="X666" s="2" t="str">
        <f t="shared" si="736"/>
        <v/>
      </c>
      <c r="Y666" s="2" t="str">
        <f t="shared" si="736"/>
        <v/>
      </c>
      <c r="Z666" s="2" t="str">
        <f t="shared" si="736"/>
        <v/>
      </c>
      <c r="AA666" s="2" t="str">
        <f t="shared" si="736"/>
        <v/>
      </c>
      <c r="AB666" s="2" t="str">
        <f t="shared" si="736"/>
        <v/>
      </c>
      <c r="AC666" s="2" t="str">
        <f t="shared" si="736"/>
        <v/>
      </c>
      <c r="AD666" s="2" t="str">
        <f t="shared" si="736"/>
        <v/>
      </c>
      <c r="AE666" s="2" t="str">
        <f t="shared" si="736"/>
        <v/>
      </c>
      <c r="AF666" s="2" t="str">
        <f t="shared" si="736"/>
        <v/>
      </c>
      <c r="AG666" s="2" t="str">
        <f t="shared" si="736"/>
        <v/>
      </c>
      <c r="AH666" s="2" t="str">
        <f t="shared" si="736"/>
        <v/>
      </c>
      <c r="AI666" s="2" t="str">
        <f t="shared" si="736"/>
        <v/>
      </c>
    </row>
    <row r="667" spans="2:35" ht="15" customHeight="1" x14ac:dyDescent="0.3">
      <c r="B667" t="s">
        <v>96</v>
      </c>
      <c r="C667" t="s">
        <v>388</v>
      </c>
      <c r="D667" t="s">
        <v>3</v>
      </c>
      <c r="E667" s="9" t="s">
        <v>477</v>
      </c>
      <c r="F667" t="s">
        <v>21</v>
      </c>
      <c r="G667" s="9"/>
      <c r="H667" s="3">
        <v>1110</v>
      </c>
      <c r="I667" s="8">
        <f>IF(H667="","",INDEX(Systems!F$4:F$985,MATCH($F667,Systems!D$4:D$985,0),1))</f>
        <v>15</v>
      </c>
      <c r="J667" s="9">
        <f>IF(H667="","",INDEX(Systems!E$4:E$985,MATCH($F667,Systems!D$4:D$985,0),1))</f>
        <v>25</v>
      </c>
      <c r="K667" s="9" t="s">
        <v>108</v>
      </c>
      <c r="L667" s="9">
        <v>1986</v>
      </c>
      <c r="M667" s="9">
        <v>2</v>
      </c>
      <c r="N667" s="8">
        <f t="shared" si="703"/>
        <v>16650</v>
      </c>
      <c r="O667" s="9">
        <f t="shared" si="704"/>
        <v>2019</v>
      </c>
      <c r="P667" s="2">
        <f t="shared" ref="P667:AI667" si="737">IF($B667="","",IF($O667=P$3,$N667*(1+(O$2*0.03)),IF(P$3=$O667+$J667,$N667*(1+(O$2*0.03)),IF(P$3=$O667+2*$J667,$N667*(1+(O$2*0.03)),IF(P$3=$O667+3*$J667,$N667*(1+(O$2*0.03)),IF(P$3=$O667+4*$J667,$N667*(1+(O$2*0.03)),IF(P$3=$O667+5*$J667,$N667*(1+(O$2*0.03)),"")))))))</f>
        <v>16650</v>
      </c>
      <c r="Q667" s="2" t="str">
        <f t="shared" si="737"/>
        <v/>
      </c>
      <c r="R667" s="2" t="str">
        <f t="shared" si="737"/>
        <v/>
      </c>
      <c r="S667" s="2" t="str">
        <f t="shared" si="737"/>
        <v/>
      </c>
      <c r="T667" s="2" t="str">
        <f t="shared" si="737"/>
        <v/>
      </c>
      <c r="U667" s="2" t="str">
        <f t="shared" si="737"/>
        <v/>
      </c>
      <c r="V667" s="2" t="str">
        <f t="shared" si="737"/>
        <v/>
      </c>
      <c r="W667" s="2" t="str">
        <f t="shared" si="737"/>
        <v/>
      </c>
      <c r="X667" s="2" t="str">
        <f t="shared" si="737"/>
        <v/>
      </c>
      <c r="Y667" s="2" t="str">
        <f t="shared" si="737"/>
        <v/>
      </c>
      <c r="Z667" s="2" t="str">
        <f t="shared" si="737"/>
        <v/>
      </c>
      <c r="AA667" s="2" t="str">
        <f t="shared" si="737"/>
        <v/>
      </c>
      <c r="AB667" s="2" t="str">
        <f t="shared" si="737"/>
        <v/>
      </c>
      <c r="AC667" s="2" t="str">
        <f t="shared" si="737"/>
        <v/>
      </c>
      <c r="AD667" s="2" t="str">
        <f t="shared" si="737"/>
        <v/>
      </c>
      <c r="AE667" s="2" t="str">
        <f t="shared" si="737"/>
        <v/>
      </c>
      <c r="AF667" s="2" t="str">
        <f t="shared" si="737"/>
        <v/>
      </c>
      <c r="AG667" s="2" t="str">
        <f t="shared" si="737"/>
        <v/>
      </c>
      <c r="AH667" s="2" t="str">
        <f t="shared" si="737"/>
        <v/>
      </c>
      <c r="AI667" s="2" t="str">
        <f t="shared" si="737"/>
        <v/>
      </c>
    </row>
    <row r="668" spans="2:35" ht="15" customHeight="1" x14ac:dyDescent="0.3">
      <c r="B668" t="s">
        <v>96</v>
      </c>
      <c r="C668" t="s">
        <v>388</v>
      </c>
      <c r="D668" t="s">
        <v>3</v>
      </c>
      <c r="E668" s="9" t="s">
        <v>478</v>
      </c>
      <c r="F668" t="s">
        <v>21</v>
      </c>
      <c r="G668" s="9"/>
      <c r="H668" s="3">
        <v>1123</v>
      </c>
      <c r="I668" s="8">
        <f>IF(H668="","",INDEX(Systems!F$4:F$985,MATCH($F668,Systems!D$4:D$985,0),1))</f>
        <v>15</v>
      </c>
      <c r="J668" s="9">
        <f>IF(H668="","",INDEX(Systems!E$4:E$985,MATCH($F668,Systems!D$4:D$985,0),1))</f>
        <v>25</v>
      </c>
      <c r="K668" s="9" t="s">
        <v>108</v>
      </c>
      <c r="L668" s="9">
        <v>1986</v>
      </c>
      <c r="M668" s="9">
        <v>2</v>
      </c>
      <c r="N668" s="8">
        <f t="shared" si="703"/>
        <v>16845</v>
      </c>
      <c r="O668" s="9">
        <f t="shared" si="704"/>
        <v>2019</v>
      </c>
      <c r="P668" s="2">
        <f t="shared" ref="P668:AI668" si="738">IF($B668="","",IF($O668=P$3,$N668*(1+(O$2*0.03)),IF(P$3=$O668+$J668,$N668*(1+(O$2*0.03)),IF(P$3=$O668+2*$J668,$N668*(1+(O$2*0.03)),IF(P$3=$O668+3*$J668,$N668*(1+(O$2*0.03)),IF(P$3=$O668+4*$J668,$N668*(1+(O$2*0.03)),IF(P$3=$O668+5*$J668,$N668*(1+(O$2*0.03)),"")))))))</f>
        <v>16845</v>
      </c>
      <c r="Q668" s="2" t="str">
        <f t="shared" si="738"/>
        <v/>
      </c>
      <c r="R668" s="2" t="str">
        <f t="shared" si="738"/>
        <v/>
      </c>
      <c r="S668" s="2" t="str">
        <f t="shared" si="738"/>
        <v/>
      </c>
      <c r="T668" s="2" t="str">
        <f t="shared" si="738"/>
        <v/>
      </c>
      <c r="U668" s="2" t="str">
        <f t="shared" si="738"/>
        <v/>
      </c>
      <c r="V668" s="2" t="str">
        <f t="shared" si="738"/>
        <v/>
      </c>
      <c r="W668" s="2" t="str">
        <f t="shared" si="738"/>
        <v/>
      </c>
      <c r="X668" s="2" t="str">
        <f t="shared" si="738"/>
        <v/>
      </c>
      <c r="Y668" s="2" t="str">
        <f t="shared" si="738"/>
        <v/>
      </c>
      <c r="Z668" s="2" t="str">
        <f t="shared" si="738"/>
        <v/>
      </c>
      <c r="AA668" s="2" t="str">
        <f t="shared" si="738"/>
        <v/>
      </c>
      <c r="AB668" s="2" t="str">
        <f t="shared" si="738"/>
        <v/>
      </c>
      <c r="AC668" s="2" t="str">
        <f t="shared" si="738"/>
        <v/>
      </c>
      <c r="AD668" s="2" t="str">
        <f t="shared" si="738"/>
        <v/>
      </c>
      <c r="AE668" s="2" t="str">
        <f t="shared" si="738"/>
        <v/>
      </c>
      <c r="AF668" s="2" t="str">
        <f t="shared" si="738"/>
        <v/>
      </c>
      <c r="AG668" s="2" t="str">
        <f t="shared" si="738"/>
        <v/>
      </c>
      <c r="AH668" s="2" t="str">
        <f t="shared" si="738"/>
        <v/>
      </c>
      <c r="AI668" s="2" t="str">
        <f t="shared" si="738"/>
        <v/>
      </c>
    </row>
    <row r="669" spans="2:35" ht="15" customHeight="1" x14ac:dyDescent="0.3">
      <c r="B669" t="s">
        <v>96</v>
      </c>
      <c r="C669" t="s">
        <v>388</v>
      </c>
      <c r="D669" t="s">
        <v>3</v>
      </c>
      <c r="E669" s="9" t="s">
        <v>481</v>
      </c>
      <c r="F669" t="s">
        <v>26</v>
      </c>
      <c r="G669" s="9"/>
      <c r="H669" s="3">
        <v>1078</v>
      </c>
      <c r="I669" s="8">
        <f>IF(H669="","",INDEX(Systems!F$4:F$985,MATCH($F669,Systems!D$4:D$985,0),1))</f>
        <v>25</v>
      </c>
      <c r="J669" s="9">
        <f>IF(H669="","",INDEX(Systems!E$4:E$985,MATCH($F669,Systems!D$4:D$985,0),1))</f>
        <v>25</v>
      </c>
      <c r="K669" s="9" t="s">
        <v>108</v>
      </c>
      <c r="L669" s="9">
        <v>2000</v>
      </c>
      <c r="M669" s="9">
        <v>3</v>
      </c>
      <c r="N669" s="8">
        <f t="shared" si="703"/>
        <v>26950</v>
      </c>
      <c r="O669" s="9">
        <f t="shared" si="704"/>
        <v>2025</v>
      </c>
      <c r="P669" s="2" t="str">
        <f t="shared" ref="P669:AI669" si="739">IF($B669="","",IF($O669=P$3,$N669*(1+(O$2*0.03)),IF(P$3=$O669+$J669,$N669*(1+(O$2*0.03)),IF(P$3=$O669+2*$J669,$N669*(1+(O$2*0.03)),IF(P$3=$O669+3*$J669,$N669*(1+(O$2*0.03)),IF(P$3=$O669+4*$J669,$N669*(1+(O$2*0.03)),IF(P$3=$O669+5*$J669,$N669*(1+(O$2*0.03)),"")))))))</f>
        <v/>
      </c>
      <c r="Q669" s="2" t="str">
        <f t="shared" si="739"/>
        <v/>
      </c>
      <c r="R669" s="2" t="str">
        <f t="shared" si="739"/>
        <v/>
      </c>
      <c r="S669" s="2" t="str">
        <f t="shared" si="739"/>
        <v/>
      </c>
      <c r="T669" s="2" t="str">
        <f t="shared" si="739"/>
        <v/>
      </c>
      <c r="U669" s="2" t="str">
        <f t="shared" si="739"/>
        <v/>
      </c>
      <c r="V669" s="2">
        <f t="shared" si="739"/>
        <v>31801</v>
      </c>
      <c r="W669" s="2" t="str">
        <f t="shared" si="739"/>
        <v/>
      </c>
      <c r="X669" s="2" t="str">
        <f t="shared" si="739"/>
        <v/>
      </c>
      <c r="Y669" s="2" t="str">
        <f t="shared" si="739"/>
        <v/>
      </c>
      <c r="Z669" s="2" t="str">
        <f t="shared" si="739"/>
        <v/>
      </c>
      <c r="AA669" s="2" t="str">
        <f t="shared" si="739"/>
        <v/>
      </c>
      <c r="AB669" s="2" t="str">
        <f t="shared" si="739"/>
        <v/>
      </c>
      <c r="AC669" s="2" t="str">
        <f t="shared" si="739"/>
        <v/>
      </c>
      <c r="AD669" s="2" t="str">
        <f t="shared" si="739"/>
        <v/>
      </c>
      <c r="AE669" s="2" t="str">
        <f t="shared" si="739"/>
        <v/>
      </c>
      <c r="AF669" s="2" t="str">
        <f t="shared" si="739"/>
        <v/>
      </c>
      <c r="AG669" s="2" t="str">
        <f t="shared" si="739"/>
        <v/>
      </c>
      <c r="AH669" s="2" t="str">
        <f t="shared" si="739"/>
        <v/>
      </c>
      <c r="AI669" s="2" t="str">
        <f t="shared" si="739"/>
        <v/>
      </c>
    </row>
    <row r="670" spans="2:35" ht="15" customHeight="1" x14ac:dyDescent="0.3">
      <c r="B670" t="s">
        <v>96</v>
      </c>
      <c r="C670" t="s">
        <v>388</v>
      </c>
      <c r="D670" t="s">
        <v>3</v>
      </c>
      <c r="E670" s="9" t="s">
        <v>482</v>
      </c>
      <c r="F670" t="s">
        <v>21</v>
      </c>
      <c r="G670" s="9"/>
      <c r="H670" s="3">
        <v>1113</v>
      </c>
      <c r="I670" s="8">
        <f>IF(H670="","",INDEX(Systems!F$4:F$985,MATCH($F670,Systems!D$4:D$985,0),1))</f>
        <v>15</v>
      </c>
      <c r="J670" s="9">
        <f>IF(H670="","",INDEX(Systems!E$4:E$985,MATCH($F670,Systems!D$4:D$985,0),1))</f>
        <v>25</v>
      </c>
      <c r="K670" s="9" t="s">
        <v>108</v>
      </c>
      <c r="L670" s="9">
        <v>2000</v>
      </c>
      <c r="M670" s="9">
        <v>2</v>
      </c>
      <c r="N670" s="8">
        <f t="shared" si="703"/>
        <v>16695</v>
      </c>
      <c r="O670" s="9">
        <f t="shared" si="704"/>
        <v>2020</v>
      </c>
      <c r="P670" s="2" t="str">
        <f t="shared" ref="P670:AI670" si="740">IF($B670="","",IF($O670=P$3,$N670*(1+(O$2*0.03)),IF(P$3=$O670+$J670,$N670*(1+(O$2*0.03)),IF(P$3=$O670+2*$J670,$N670*(1+(O$2*0.03)),IF(P$3=$O670+3*$J670,$N670*(1+(O$2*0.03)),IF(P$3=$O670+4*$J670,$N670*(1+(O$2*0.03)),IF(P$3=$O670+5*$J670,$N670*(1+(O$2*0.03)),"")))))))</f>
        <v/>
      </c>
      <c r="Q670" s="2">
        <f t="shared" si="740"/>
        <v>17195.850000000002</v>
      </c>
      <c r="R670" s="2" t="str">
        <f t="shared" si="740"/>
        <v/>
      </c>
      <c r="S670" s="2" t="str">
        <f t="shared" si="740"/>
        <v/>
      </c>
      <c r="T670" s="2" t="str">
        <f t="shared" si="740"/>
        <v/>
      </c>
      <c r="U670" s="2" t="str">
        <f t="shared" si="740"/>
        <v/>
      </c>
      <c r="V670" s="2" t="str">
        <f t="shared" si="740"/>
        <v/>
      </c>
      <c r="W670" s="2" t="str">
        <f t="shared" si="740"/>
        <v/>
      </c>
      <c r="X670" s="2" t="str">
        <f t="shared" si="740"/>
        <v/>
      </c>
      <c r="Y670" s="2" t="str">
        <f t="shared" si="740"/>
        <v/>
      </c>
      <c r="Z670" s="2" t="str">
        <f t="shared" si="740"/>
        <v/>
      </c>
      <c r="AA670" s="2" t="str">
        <f t="shared" si="740"/>
        <v/>
      </c>
      <c r="AB670" s="2" t="str">
        <f t="shared" si="740"/>
        <v/>
      </c>
      <c r="AC670" s="2" t="str">
        <f t="shared" si="740"/>
        <v/>
      </c>
      <c r="AD670" s="2" t="str">
        <f t="shared" si="740"/>
        <v/>
      </c>
      <c r="AE670" s="2" t="str">
        <f t="shared" si="740"/>
        <v/>
      </c>
      <c r="AF670" s="2" t="str">
        <f t="shared" si="740"/>
        <v/>
      </c>
      <c r="AG670" s="2" t="str">
        <f t="shared" si="740"/>
        <v/>
      </c>
      <c r="AH670" s="2" t="str">
        <f t="shared" si="740"/>
        <v/>
      </c>
      <c r="AI670" s="2" t="str">
        <f t="shared" si="740"/>
        <v/>
      </c>
    </row>
    <row r="671" spans="2:35" ht="15" customHeight="1" x14ac:dyDescent="0.3">
      <c r="B671" t="s">
        <v>96</v>
      </c>
      <c r="C671" t="s">
        <v>388</v>
      </c>
      <c r="D671" t="s">
        <v>3</v>
      </c>
      <c r="E671" s="9" t="s">
        <v>498</v>
      </c>
      <c r="F671" t="s">
        <v>21</v>
      </c>
      <c r="G671" s="9"/>
      <c r="H671" s="3">
        <v>1112</v>
      </c>
      <c r="I671" s="8">
        <f>IF(H671="","",INDEX(Systems!F$4:F$985,MATCH($F671,Systems!D$4:D$985,0),1))</f>
        <v>15</v>
      </c>
      <c r="J671" s="9">
        <f>IF(H671="","",INDEX(Systems!E$4:E$985,MATCH($F671,Systems!D$4:D$985,0),1))</f>
        <v>25</v>
      </c>
      <c r="K671" s="9" t="s">
        <v>108</v>
      </c>
      <c r="L671" s="9">
        <v>2001</v>
      </c>
      <c r="M671" s="9">
        <v>3</v>
      </c>
      <c r="N671" s="8">
        <f t="shared" si="703"/>
        <v>16680</v>
      </c>
      <c r="O671" s="9">
        <f t="shared" si="704"/>
        <v>2026</v>
      </c>
      <c r="P671" s="2" t="str">
        <f t="shared" ref="P671:AI671" si="741">IF($B671="","",IF($O671=P$3,$N671*(1+(O$2*0.03)),IF(P$3=$O671+$J671,$N671*(1+(O$2*0.03)),IF(P$3=$O671+2*$J671,$N671*(1+(O$2*0.03)),IF(P$3=$O671+3*$J671,$N671*(1+(O$2*0.03)),IF(P$3=$O671+4*$J671,$N671*(1+(O$2*0.03)),IF(P$3=$O671+5*$J671,$N671*(1+(O$2*0.03)),"")))))))</f>
        <v/>
      </c>
      <c r="Q671" s="2" t="str">
        <f t="shared" si="741"/>
        <v/>
      </c>
      <c r="R671" s="2" t="str">
        <f t="shared" si="741"/>
        <v/>
      </c>
      <c r="S671" s="2" t="str">
        <f t="shared" si="741"/>
        <v/>
      </c>
      <c r="T671" s="2" t="str">
        <f t="shared" si="741"/>
        <v/>
      </c>
      <c r="U671" s="2" t="str">
        <f t="shared" si="741"/>
        <v/>
      </c>
      <c r="V671" s="2" t="str">
        <f t="shared" si="741"/>
        <v/>
      </c>
      <c r="W671" s="2">
        <f t="shared" si="741"/>
        <v>20182.8</v>
      </c>
      <c r="X671" s="2" t="str">
        <f t="shared" si="741"/>
        <v/>
      </c>
      <c r="Y671" s="2" t="str">
        <f t="shared" si="741"/>
        <v/>
      </c>
      <c r="Z671" s="2" t="str">
        <f t="shared" si="741"/>
        <v/>
      </c>
      <c r="AA671" s="2" t="str">
        <f t="shared" si="741"/>
        <v/>
      </c>
      <c r="AB671" s="2" t="str">
        <f t="shared" si="741"/>
        <v/>
      </c>
      <c r="AC671" s="2" t="str">
        <f t="shared" si="741"/>
        <v/>
      </c>
      <c r="AD671" s="2" t="str">
        <f t="shared" si="741"/>
        <v/>
      </c>
      <c r="AE671" s="2" t="str">
        <f t="shared" si="741"/>
        <v/>
      </c>
      <c r="AF671" s="2" t="str">
        <f t="shared" si="741"/>
        <v/>
      </c>
      <c r="AG671" s="2" t="str">
        <f t="shared" si="741"/>
        <v/>
      </c>
      <c r="AH671" s="2" t="str">
        <f t="shared" si="741"/>
        <v/>
      </c>
      <c r="AI671" s="2" t="str">
        <f t="shared" si="741"/>
        <v/>
      </c>
    </row>
    <row r="672" spans="2:35" ht="15" customHeight="1" x14ac:dyDescent="0.3">
      <c r="B672" t="s">
        <v>96</v>
      </c>
      <c r="C672" t="s">
        <v>388</v>
      </c>
      <c r="D672" t="s">
        <v>3</v>
      </c>
      <c r="E672" s="9" t="s">
        <v>499</v>
      </c>
      <c r="F672" t="s">
        <v>21</v>
      </c>
      <c r="G672" s="9"/>
      <c r="H672" s="3">
        <v>1113</v>
      </c>
      <c r="I672" s="8">
        <f>IF(H672="","",INDEX(Systems!F$4:F$985,MATCH($F672,Systems!D$4:D$985,0),1))</f>
        <v>15</v>
      </c>
      <c r="J672" s="9">
        <f>IF(H672="","",INDEX(Systems!E$4:E$985,MATCH($F672,Systems!D$4:D$985,0),1))</f>
        <v>25</v>
      </c>
      <c r="K672" s="9" t="s">
        <v>108</v>
      </c>
      <c r="L672" s="9">
        <v>2001</v>
      </c>
      <c r="M672" s="9">
        <v>3</v>
      </c>
      <c r="N672" s="8">
        <f t="shared" si="703"/>
        <v>16695</v>
      </c>
      <c r="O672" s="9">
        <f t="shared" si="704"/>
        <v>2026</v>
      </c>
      <c r="P672" s="2" t="str">
        <f t="shared" ref="P672:AI672" si="742">IF($B672="","",IF($O672=P$3,$N672*(1+(O$2*0.03)),IF(P$3=$O672+$J672,$N672*(1+(O$2*0.03)),IF(P$3=$O672+2*$J672,$N672*(1+(O$2*0.03)),IF(P$3=$O672+3*$J672,$N672*(1+(O$2*0.03)),IF(P$3=$O672+4*$J672,$N672*(1+(O$2*0.03)),IF(P$3=$O672+5*$J672,$N672*(1+(O$2*0.03)),"")))))))</f>
        <v/>
      </c>
      <c r="Q672" s="2" t="str">
        <f t="shared" si="742"/>
        <v/>
      </c>
      <c r="R672" s="2" t="str">
        <f t="shared" si="742"/>
        <v/>
      </c>
      <c r="S672" s="2" t="str">
        <f t="shared" si="742"/>
        <v/>
      </c>
      <c r="T672" s="2" t="str">
        <f t="shared" si="742"/>
        <v/>
      </c>
      <c r="U672" s="2" t="str">
        <f t="shared" si="742"/>
        <v/>
      </c>
      <c r="V672" s="2" t="str">
        <f t="shared" si="742"/>
        <v/>
      </c>
      <c r="W672" s="2">
        <f t="shared" si="742"/>
        <v>20200.95</v>
      </c>
      <c r="X672" s="2" t="str">
        <f t="shared" si="742"/>
        <v/>
      </c>
      <c r="Y672" s="2" t="str">
        <f t="shared" si="742"/>
        <v/>
      </c>
      <c r="Z672" s="2" t="str">
        <f t="shared" si="742"/>
        <v/>
      </c>
      <c r="AA672" s="2" t="str">
        <f t="shared" si="742"/>
        <v/>
      </c>
      <c r="AB672" s="2" t="str">
        <f t="shared" si="742"/>
        <v/>
      </c>
      <c r="AC672" s="2" t="str">
        <f t="shared" si="742"/>
        <v/>
      </c>
      <c r="AD672" s="2" t="str">
        <f t="shared" si="742"/>
        <v/>
      </c>
      <c r="AE672" s="2" t="str">
        <f t="shared" si="742"/>
        <v/>
      </c>
      <c r="AF672" s="2" t="str">
        <f t="shared" si="742"/>
        <v/>
      </c>
      <c r="AG672" s="2" t="str">
        <f t="shared" si="742"/>
        <v/>
      </c>
      <c r="AH672" s="2" t="str">
        <f t="shared" si="742"/>
        <v/>
      </c>
      <c r="AI672" s="2" t="str">
        <f t="shared" si="742"/>
        <v/>
      </c>
    </row>
    <row r="673" spans="2:35" ht="15" customHeight="1" x14ac:dyDescent="0.3">
      <c r="B673" t="s">
        <v>96</v>
      </c>
      <c r="C673" t="s">
        <v>388</v>
      </c>
      <c r="D673" t="s">
        <v>3</v>
      </c>
      <c r="E673" s="9" t="s">
        <v>520</v>
      </c>
      <c r="F673" t="s">
        <v>26</v>
      </c>
      <c r="G673" s="9"/>
      <c r="H673" s="3">
        <v>1060</v>
      </c>
      <c r="I673" s="8">
        <f>IF(H673="","",INDEX(Systems!F$4:F$985,MATCH($F673,Systems!D$4:D$985,0),1))</f>
        <v>25</v>
      </c>
      <c r="J673" s="9">
        <f>IF(H673="","",INDEX(Systems!E$4:E$985,MATCH($F673,Systems!D$4:D$985,0),1))</f>
        <v>25</v>
      </c>
      <c r="K673" s="9" t="s">
        <v>108</v>
      </c>
      <c r="L673" s="9">
        <v>2003</v>
      </c>
      <c r="M673" s="9">
        <v>3</v>
      </c>
      <c r="N673" s="8">
        <f t="shared" si="703"/>
        <v>26500</v>
      </c>
      <c r="O673" s="9">
        <f t="shared" si="704"/>
        <v>2028</v>
      </c>
      <c r="P673" s="2" t="str">
        <f t="shared" ref="P673:AI673" si="743">IF($B673="","",IF($O673=P$3,$N673*(1+(O$2*0.03)),IF(P$3=$O673+$J673,$N673*(1+(O$2*0.03)),IF(P$3=$O673+2*$J673,$N673*(1+(O$2*0.03)),IF(P$3=$O673+3*$J673,$N673*(1+(O$2*0.03)),IF(P$3=$O673+4*$J673,$N673*(1+(O$2*0.03)),IF(P$3=$O673+5*$J673,$N673*(1+(O$2*0.03)),"")))))))</f>
        <v/>
      </c>
      <c r="Q673" s="2" t="str">
        <f t="shared" si="743"/>
        <v/>
      </c>
      <c r="R673" s="2" t="str">
        <f t="shared" si="743"/>
        <v/>
      </c>
      <c r="S673" s="2" t="str">
        <f t="shared" si="743"/>
        <v/>
      </c>
      <c r="T673" s="2" t="str">
        <f t="shared" si="743"/>
        <v/>
      </c>
      <c r="U673" s="2" t="str">
        <f t="shared" si="743"/>
        <v/>
      </c>
      <c r="V673" s="2" t="str">
        <f t="shared" si="743"/>
        <v/>
      </c>
      <c r="W673" s="2" t="str">
        <f t="shared" si="743"/>
        <v/>
      </c>
      <c r="X673" s="2" t="str">
        <f t="shared" si="743"/>
        <v/>
      </c>
      <c r="Y673" s="2">
        <f t="shared" si="743"/>
        <v>33655</v>
      </c>
      <c r="Z673" s="2" t="str">
        <f t="shared" si="743"/>
        <v/>
      </c>
      <c r="AA673" s="2" t="str">
        <f t="shared" si="743"/>
        <v/>
      </c>
      <c r="AB673" s="2" t="str">
        <f t="shared" si="743"/>
        <v/>
      </c>
      <c r="AC673" s="2" t="str">
        <f t="shared" si="743"/>
        <v/>
      </c>
      <c r="AD673" s="2" t="str">
        <f t="shared" si="743"/>
        <v/>
      </c>
      <c r="AE673" s="2" t="str">
        <f t="shared" si="743"/>
        <v/>
      </c>
      <c r="AF673" s="2" t="str">
        <f t="shared" si="743"/>
        <v/>
      </c>
      <c r="AG673" s="2" t="str">
        <f t="shared" si="743"/>
        <v/>
      </c>
      <c r="AH673" s="2" t="str">
        <f t="shared" si="743"/>
        <v/>
      </c>
      <c r="AI673" s="2" t="str">
        <f t="shared" si="743"/>
        <v/>
      </c>
    </row>
    <row r="674" spans="2:35" ht="15" customHeight="1" x14ac:dyDescent="0.3">
      <c r="B674" t="s">
        <v>96</v>
      </c>
      <c r="C674" t="s">
        <v>388</v>
      </c>
      <c r="D674" t="s">
        <v>3</v>
      </c>
      <c r="E674" s="9" t="s">
        <v>521</v>
      </c>
      <c r="F674" t="s">
        <v>23</v>
      </c>
      <c r="G674" s="9"/>
      <c r="H674" s="3">
        <v>3462</v>
      </c>
      <c r="I674" s="8">
        <f>IF(H674="","",INDEX(Systems!F$4:F$985,MATCH($F674,Systems!D$4:D$985,0),1))</f>
        <v>10</v>
      </c>
      <c r="J674" s="9">
        <f>IF(H674="","",INDEX(Systems!E$4:E$985,MATCH($F674,Systems!D$4:D$985,0),1))</f>
        <v>10</v>
      </c>
      <c r="K674" s="9" t="s">
        <v>109</v>
      </c>
      <c r="L674" s="9">
        <v>2006</v>
      </c>
      <c r="M674" s="9">
        <v>3</v>
      </c>
      <c r="N674" s="8">
        <f t="shared" si="703"/>
        <v>34620</v>
      </c>
      <c r="O674" s="9">
        <f t="shared" si="704"/>
        <v>2019</v>
      </c>
      <c r="P674" s="2">
        <f t="shared" ref="P674:AI674" si="744">IF($B674="","",IF($O674=P$3,$N674*(1+(O$2*0.03)),IF(P$3=$O674+$J674,$N674*(1+(O$2*0.03)),IF(P$3=$O674+2*$J674,$N674*(1+(O$2*0.03)),IF(P$3=$O674+3*$J674,$N674*(1+(O$2*0.03)),IF(P$3=$O674+4*$J674,$N674*(1+(O$2*0.03)),IF(P$3=$O674+5*$J674,$N674*(1+(O$2*0.03)),"")))))))</f>
        <v>34620</v>
      </c>
      <c r="Q674" s="2" t="str">
        <f t="shared" si="744"/>
        <v/>
      </c>
      <c r="R674" s="2" t="str">
        <f t="shared" si="744"/>
        <v/>
      </c>
      <c r="S674" s="2" t="str">
        <f t="shared" si="744"/>
        <v/>
      </c>
      <c r="T674" s="2" t="str">
        <f t="shared" si="744"/>
        <v/>
      </c>
      <c r="U674" s="2" t="str">
        <f t="shared" si="744"/>
        <v/>
      </c>
      <c r="V674" s="2" t="str">
        <f t="shared" si="744"/>
        <v/>
      </c>
      <c r="W674" s="2" t="str">
        <f t="shared" si="744"/>
        <v/>
      </c>
      <c r="X674" s="2" t="str">
        <f t="shared" si="744"/>
        <v/>
      </c>
      <c r="Y674" s="2" t="str">
        <f t="shared" si="744"/>
        <v/>
      </c>
      <c r="Z674" s="2">
        <f t="shared" si="744"/>
        <v>45006</v>
      </c>
      <c r="AA674" s="2" t="str">
        <f t="shared" si="744"/>
        <v/>
      </c>
      <c r="AB674" s="2" t="str">
        <f t="shared" si="744"/>
        <v/>
      </c>
      <c r="AC674" s="2" t="str">
        <f t="shared" si="744"/>
        <v/>
      </c>
      <c r="AD674" s="2" t="str">
        <f t="shared" si="744"/>
        <v/>
      </c>
      <c r="AE674" s="2" t="str">
        <f t="shared" si="744"/>
        <v/>
      </c>
      <c r="AF674" s="2" t="str">
        <f t="shared" si="744"/>
        <v/>
      </c>
      <c r="AG674" s="2" t="str">
        <f t="shared" si="744"/>
        <v/>
      </c>
      <c r="AH674" s="2" t="str">
        <f t="shared" si="744"/>
        <v/>
      </c>
      <c r="AI674" s="2" t="str">
        <f t="shared" si="744"/>
        <v/>
      </c>
    </row>
    <row r="675" spans="2:35" ht="15" customHeight="1" x14ac:dyDescent="0.3">
      <c r="B675" t="s">
        <v>96</v>
      </c>
      <c r="C675" t="s">
        <v>388</v>
      </c>
      <c r="D675" t="s">
        <v>3</v>
      </c>
      <c r="E675" s="9" t="s">
        <v>483</v>
      </c>
      <c r="F675" t="s">
        <v>21</v>
      </c>
      <c r="G675" s="9"/>
      <c r="H675" s="3">
        <v>638</v>
      </c>
      <c r="I675" s="8">
        <f>IF(H675="","",INDEX(Systems!F$4:F$985,MATCH($F675,Systems!D$4:D$985,0),1))</f>
        <v>15</v>
      </c>
      <c r="J675" s="9">
        <f>IF(H675="","",INDEX(Systems!E$4:E$985,MATCH($F675,Systems!D$4:D$985,0),1))</f>
        <v>25</v>
      </c>
      <c r="K675" s="9" t="s">
        <v>108</v>
      </c>
      <c r="L675" s="9">
        <v>2000</v>
      </c>
      <c r="M675" s="9">
        <v>3</v>
      </c>
      <c r="N675" s="8">
        <f t="shared" si="703"/>
        <v>9570</v>
      </c>
      <c r="O675" s="9">
        <f t="shared" si="704"/>
        <v>2025</v>
      </c>
      <c r="P675" s="2" t="str">
        <f t="shared" ref="P675:AI675" si="745">IF($B675="","",IF($O675=P$3,$N675*(1+(O$2*0.03)),IF(P$3=$O675+$J675,$N675*(1+(O$2*0.03)),IF(P$3=$O675+2*$J675,$N675*(1+(O$2*0.03)),IF(P$3=$O675+3*$J675,$N675*(1+(O$2*0.03)),IF(P$3=$O675+4*$J675,$N675*(1+(O$2*0.03)),IF(P$3=$O675+5*$J675,$N675*(1+(O$2*0.03)),"")))))))</f>
        <v/>
      </c>
      <c r="Q675" s="2" t="str">
        <f t="shared" si="745"/>
        <v/>
      </c>
      <c r="R675" s="2" t="str">
        <f t="shared" si="745"/>
        <v/>
      </c>
      <c r="S675" s="2" t="str">
        <f t="shared" si="745"/>
        <v/>
      </c>
      <c r="T675" s="2" t="str">
        <f t="shared" si="745"/>
        <v/>
      </c>
      <c r="U675" s="2" t="str">
        <f t="shared" si="745"/>
        <v/>
      </c>
      <c r="V675" s="2">
        <f t="shared" si="745"/>
        <v>11292.599999999999</v>
      </c>
      <c r="W675" s="2" t="str">
        <f t="shared" si="745"/>
        <v/>
      </c>
      <c r="X675" s="2" t="str">
        <f t="shared" si="745"/>
        <v/>
      </c>
      <c r="Y675" s="2" t="str">
        <f t="shared" si="745"/>
        <v/>
      </c>
      <c r="Z675" s="2" t="str">
        <f t="shared" si="745"/>
        <v/>
      </c>
      <c r="AA675" s="2" t="str">
        <f t="shared" si="745"/>
        <v/>
      </c>
      <c r="AB675" s="2" t="str">
        <f t="shared" si="745"/>
        <v/>
      </c>
      <c r="AC675" s="2" t="str">
        <f t="shared" si="745"/>
        <v/>
      </c>
      <c r="AD675" s="2" t="str">
        <f t="shared" si="745"/>
        <v/>
      </c>
      <c r="AE675" s="2" t="str">
        <f t="shared" si="745"/>
        <v/>
      </c>
      <c r="AF675" s="2" t="str">
        <f t="shared" si="745"/>
        <v/>
      </c>
      <c r="AG675" s="2" t="str">
        <f t="shared" si="745"/>
        <v/>
      </c>
      <c r="AH675" s="2" t="str">
        <f t="shared" si="745"/>
        <v/>
      </c>
      <c r="AI675" s="2" t="str">
        <f t="shared" si="745"/>
        <v/>
      </c>
    </row>
    <row r="676" spans="2:35" ht="15" customHeight="1" x14ac:dyDescent="0.3">
      <c r="B676" t="s">
        <v>96</v>
      </c>
      <c r="C676" t="s">
        <v>388</v>
      </c>
      <c r="D676" t="s">
        <v>3</v>
      </c>
      <c r="E676" s="9" t="s">
        <v>522</v>
      </c>
      <c r="F676" t="s">
        <v>21</v>
      </c>
      <c r="G676" s="9"/>
      <c r="H676" s="3">
        <v>1554</v>
      </c>
      <c r="I676" s="8">
        <f>IF(H676="","",INDEX(Systems!F$4:F$985,MATCH($F676,Systems!D$4:D$985,0),1))</f>
        <v>15</v>
      </c>
      <c r="J676" s="9">
        <f>IF(H676="","",INDEX(Systems!E$4:E$985,MATCH($F676,Systems!D$4:D$985,0),1))</f>
        <v>25</v>
      </c>
      <c r="K676" s="9" t="s">
        <v>108</v>
      </c>
      <c r="L676" s="9">
        <v>2000</v>
      </c>
      <c r="M676" s="9">
        <v>2</v>
      </c>
      <c r="N676" s="8">
        <f t="shared" si="703"/>
        <v>23310</v>
      </c>
      <c r="O676" s="9">
        <f t="shared" si="704"/>
        <v>2020</v>
      </c>
      <c r="P676" s="2" t="str">
        <f t="shared" ref="P676:AI676" si="746">IF($B676="","",IF($O676=P$3,$N676*(1+(O$2*0.03)),IF(P$3=$O676+$J676,$N676*(1+(O$2*0.03)),IF(P$3=$O676+2*$J676,$N676*(1+(O$2*0.03)),IF(P$3=$O676+3*$J676,$N676*(1+(O$2*0.03)),IF(P$3=$O676+4*$J676,$N676*(1+(O$2*0.03)),IF(P$3=$O676+5*$J676,$N676*(1+(O$2*0.03)),"")))))))</f>
        <v/>
      </c>
      <c r="Q676" s="2">
        <f t="shared" si="746"/>
        <v>24009.3</v>
      </c>
      <c r="R676" s="2" t="str">
        <f t="shared" si="746"/>
        <v/>
      </c>
      <c r="S676" s="2" t="str">
        <f t="shared" si="746"/>
        <v/>
      </c>
      <c r="T676" s="2" t="str">
        <f t="shared" si="746"/>
        <v/>
      </c>
      <c r="U676" s="2" t="str">
        <f t="shared" si="746"/>
        <v/>
      </c>
      <c r="V676" s="2" t="str">
        <f t="shared" si="746"/>
        <v/>
      </c>
      <c r="W676" s="2" t="str">
        <f t="shared" si="746"/>
        <v/>
      </c>
      <c r="X676" s="2" t="str">
        <f t="shared" si="746"/>
        <v/>
      </c>
      <c r="Y676" s="2" t="str">
        <f t="shared" si="746"/>
        <v/>
      </c>
      <c r="Z676" s="2" t="str">
        <f t="shared" si="746"/>
        <v/>
      </c>
      <c r="AA676" s="2" t="str">
        <f t="shared" si="746"/>
        <v/>
      </c>
      <c r="AB676" s="2" t="str">
        <f t="shared" si="746"/>
        <v/>
      </c>
      <c r="AC676" s="2" t="str">
        <f t="shared" si="746"/>
        <v/>
      </c>
      <c r="AD676" s="2" t="str">
        <f t="shared" si="746"/>
        <v/>
      </c>
      <c r="AE676" s="2" t="str">
        <f t="shared" si="746"/>
        <v/>
      </c>
      <c r="AF676" s="2" t="str">
        <f t="shared" si="746"/>
        <v/>
      </c>
      <c r="AG676" s="2" t="str">
        <f t="shared" si="746"/>
        <v/>
      </c>
      <c r="AH676" s="2" t="str">
        <f t="shared" si="746"/>
        <v/>
      </c>
      <c r="AI676" s="2" t="str">
        <f t="shared" si="746"/>
        <v/>
      </c>
    </row>
    <row r="677" spans="2:35" ht="15" customHeight="1" x14ac:dyDescent="0.3">
      <c r="B677" t="s">
        <v>96</v>
      </c>
      <c r="C677" t="s">
        <v>388</v>
      </c>
      <c r="D677" t="s">
        <v>3</v>
      </c>
      <c r="E677" s="9" t="s">
        <v>437</v>
      </c>
      <c r="F677" t="s">
        <v>77</v>
      </c>
      <c r="G677" s="9"/>
      <c r="H677" s="3">
        <v>839</v>
      </c>
      <c r="I677" s="8">
        <f>IF(H677="","",INDEX(Systems!F$4:F$985,MATCH($F677,Systems!D$4:D$985,0),1))</f>
        <v>15</v>
      </c>
      <c r="J677" s="9">
        <f>IF(H677="","",INDEX(Systems!E$4:E$985,MATCH($F677,Systems!D$4:D$985,0),1))</f>
        <v>10</v>
      </c>
      <c r="K677" s="9" t="s">
        <v>109</v>
      </c>
      <c r="L677" s="9">
        <v>2013</v>
      </c>
      <c r="M677" s="9">
        <v>3</v>
      </c>
      <c r="N677" s="8">
        <f t="shared" si="703"/>
        <v>12585</v>
      </c>
      <c r="O677" s="9">
        <f t="shared" si="704"/>
        <v>2023</v>
      </c>
      <c r="P677" s="2" t="str">
        <f t="shared" ref="P677:AI677" si="747">IF($B677="","",IF($O677=P$3,$N677*(1+(O$2*0.03)),IF(P$3=$O677+$J677,$N677*(1+(O$2*0.03)),IF(P$3=$O677+2*$J677,$N677*(1+(O$2*0.03)),IF(P$3=$O677+3*$J677,$N677*(1+(O$2*0.03)),IF(P$3=$O677+4*$J677,$N677*(1+(O$2*0.03)),IF(P$3=$O677+5*$J677,$N677*(1+(O$2*0.03)),"")))))))</f>
        <v/>
      </c>
      <c r="Q677" s="2" t="str">
        <f t="shared" si="747"/>
        <v/>
      </c>
      <c r="R677" s="2" t="str">
        <f t="shared" si="747"/>
        <v/>
      </c>
      <c r="S677" s="2" t="str">
        <f t="shared" si="747"/>
        <v/>
      </c>
      <c r="T677" s="2">
        <f t="shared" si="747"/>
        <v>14095.2</v>
      </c>
      <c r="U677" s="2" t="str">
        <f t="shared" si="747"/>
        <v/>
      </c>
      <c r="V677" s="2" t="str">
        <f t="shared" si="747"/>
        <v/>
      </c>
      <c r="W677" s="2" t="str">
        <f t="shared" si="747"/>
        <v/>
      </c>
      <c r="X677" s="2" t="str">
        <f t="shared" si="747"/>
        <v/>
      </c>
      <c r="Y677" s="2" t="str">
        <f t="shared" si="747"/>
        <v/>
      </c>
      <c r="Z677" s="2" t="str">
        <f t="shared" si="747"/>
        <v/>
      </c>
      <c r="AA677" s="2" t="str">
        <f t="shared" si="747"/>
        <v/>
      </c>
      <c r="AB677" s="2" t="str">
        <f t="shared" si="747"/>
        <v/>
      </c>
      <c r="AC677" s="2" t="str">
        <f t="shared" si="747"/>
        <v/>
      </c>
      <c r="AD677" s="2">
        <f t="shared" si="747"/>
        <v>17870.7</v>
      </c>
      <c r="AE677" s="2" t="str">
        <f t="shared" si="747"/>
        <v/>
      </c>
      <c r="AF677" s="2" t="str">
        <f t="shared" si="747"/>
        <v/>
      </c>
      <c r="AG677" s="2" t="str">
        <f t="shared" si="747"/>
        <v/>
      </c>
      <c r="AH677" s="2" t="str">
        <f t="shared" si="747"/>
        <v/>
      </c>
      <c r="AI677" s="2" t="str">
        <f t="shared" si="747"/>
        <v/>
      </c>
    </row>
    <row r="678" spans="2:35" ht="15" customHeight="1" x14ac:dyDescent="0.3">
      <c r="B678" t="s">
        <v>96</v>
      </c>
      <c r="C678" t="s">
        <v>388</v>
      </c>
      <c r="D678" t="s">
        <v>4</v>
      </c>
      <c r="E678" s="9" t="s">
        <v>523</v>
      </c>
      <c r="F678" t="s">
        <v>32</v>
      </c>
      <c r="G678" s="9"/>
      <c r="H678" s="3">
        <v>22214</v>
      </c>
      <c r="I678" s="8">
        <f>IF(H678="","",INDEX(Systems!F$4:F$985,MATCH($F678,Systems!D$4:D$985,0),1))</f>
        <v>5.5</v>
      </c>
      <c r="J678" s="9">
        <f>IF(H678="","",INDEX(Systems!E$4:E$985,MATCH($F678,Systems!D$4:D$985,0),1))</f>
        <v>30</v>
      </c>
      <c r="K678" s="9" t="s">
        <v>109</v>
      </c>
      <c r="L678" s="9">
        <v>2015</v>
      </c>
      <c r="M678" s="9">
        <v>3</v>
      </c>
      <c r="N678" s="8">
        <f t="shared" si="703"/>
        <v>122177</v>
      </c>
      <c r="O678" s="9">
        <f t="shared" si="704"/>
        <v>2045</v>
      </c>
      <c r="P678" s="2" t="str">
        <f t="shared" ref="P678:AI678" si="748">IF($B678="","",IF($O678=P$3,$N678*(1+(O$2*0.03)),IF(P$3=$O678+$J678,$N678*(1+(O$2*0.03)),IF(P$3=$O678+2*$J678,$N678*(1+(O$2*0.03)),IF(P$3=$O678+3*$J678,$N678*(1+(O$2*0.03)),IF(P$3=$O678+4*$J678,$N678*(1+(O$2*0.03)),IF(P$3=$O678+5*$J678,$N678*(1+(O$2*0.03)),"")))))))</f>
        <v/>
      </c>
      <c r="Q678" s="2" t="str">
        <f t="shared" si="748"/>
        <v/>
      </c>
      <c r="R678" s="2" t="str">
        <f t="shared" si="748"/>
        <v/>
      </c>
      <c r="S678" s="2" t="str">
        <f t="shared" si="748"/>
        <v/>
      </c>
      <c r="T678" s="2" t="str">
        <f t="shared" si="748"/>
        <v/>
      </c>
      <c r="U678" s="2" t="str">
        <f t="shared" si="748"/>
        <v/>
      </c>
      <c r="V678" s="2" t="str">
        <f t="shared" si="748"/>
        <v/>
      </c>
      <c r="W678" s="2" t="str">
        <f t="shared" si="748"/>
        <v/>
      </c>
      <c r="X678" s="2" t="str">
        <f t="shared" si="748"/>
        <v/>
      </c>
      <c r="Y678" s="2" t="str">
        <f t="shared" si="748"/>
        <v/>
      </c>
      <c r="Z678" s="2" t="str">
        <f t="shared" si="748"/>
        <v/>
      </c>
      <c r="AA678" s="2" t="str">
        <f t="shared" si="748"/>
        <v/>
      </c>
      <c r="AB678" s="2" t="str">
        <f t="shared" si="748"/>
        <v/>
      </c>
      <c r="AC678" s="2" t="str">
        <f t="shared" si="748"/>
        <v/>
      </c>
      <c r="AD678" s="2" t="str">
        <f t="shared" si="748"/>
        <v/>
      </c>
      <c r="AE678" s="2" t="str">
        <f t="shared" si="748"/>
        <v/>
      </c>
      <c r="AF678" s="2" t="str">
        <f t="shared" si="748"/>
        <v/>
      </c>
      <c r="AG678" s="2" t="str">
        <f t="shared" si="748"/>
        <v/>
      </c>
      <c r="AH678" s="2" t="str">
        <f t="shared" si="748"/>
        <v/>
      </c>
      <c r="AI678" s="2" t="str">
        <f t="shared" si="748"/>
        <v/>
      </c>
    </row>
    <row r="679" spans="2:35" ht="15" customHeight="1" x14ac:dyDescent="0.3">
      <c r="B679" t="s">
        <v>96</v>
      </c>
      <c r="C679" t="s">
        <v>388</v>
      </c>
      <c r="D679" t="s">
        <v>4</v>
      </c>
      <c r="E679" s="9" t="s">
        <v>524</v>
      </c>
      <c r="F679" t="s">
        <v>32</v>
      </c>
      <c r="G679" s="9"/>
      <c r="H679" s="3">
        <v>10415</v>
      </c>
      <c r="I679" s="8">
        <f>IF(H679="","",INDEX(Systems!F$4:F$985,MATCH($F679,Systems!D$4:D$985,0),1))</f>
        <v>5.5</v>
      </c>
      <c r="J679" s="9">
        <f>IF(H679="","",INDEX(Systems!E$4:E$985,MATCH($F679,Systems!D$4:D$985,0),1))</f>
        <v>30</v>
      </c>
      <c r="K679" s="9" t="s">
        <v>109</v>
      </c>
      <c r="L679" s="9">
        <v>2015</v>
      </c>
      <c r="M679" s="9">
        <v>3</v>
      </c>
      <c r="N679" s="8">
        <f t="shared" si="703"/>
        <v>57282.5</v>
      </c>
      <c r="O679" s="9">
        <f t="shared" si="704"/>
        <v>2045</v>
      </c>
      <c r="P679" s="2" t="str">
        <f t="shared" ref="P679:AI679" si="749">IF($B679="","",IF($O679=P$3,$N679*(1+(O$2*0.03)),IF(P$3=$O679+$J679,$N679*(1+(O$2*0.03)),IF(P$3=$O679+2*$J679,$N679*(1+(O$2*0.03)),IF(P$3=$O679+3*$J679,$N679*(1+(O$2*0.03)),IF(P$3=$O679+4*$J679,$N679*(1+(O$2*0.03)),IF(P$3=$O679+5*$J679,$N679*(1+(O$2*0.03)),"")))))))</f>
        <v/>
      </c>
      <c r="Q679" s="2" t="str">
        <f t="shared" si="749"/>
        <v/>
      </c>
      <c r="R679" s="2" t="str">
        <f t="shared" si="749"/>
        <v/>
      </c>
      <c r="S679" s="2" t="str">
        <f t="shared" si="749"/>
        <v/>
      </c>
      <c r="T679" s="2" t="str">
        <f t="shared" si="749"/>
        <v/>
      </c>
      <c r="U679" s="2" t="str">
        <f t="shared" si="749"/>
        <v/>
      </c>
      <c r="V679" s="2" t="str">
        <f t="shared" si="749"/>
        <v/>
      </c>
      <c r="W679" s="2" t="str">
        <f t="shared" si="749"/>
        <v/>
      </c>
      <c r="X679" s="2" t="str">
        <f t="shared" si="749"/>
        <v/>
      </c>
      <c r="Y679" s="2" t="str">
        <f t="shared" si="749"/>
        <v/>
      </c>
      <c r="Z679" s="2" t="str">
        <f t="shared" si="749"/>
        <v/>
      </c>
      <c r="AA679" s="2" t="str">
        <f t="shared" si="749"/>
        <v/>
      </c>
      <c r="AB679" s="2" t="str">
        <f t="shared" si="749"/>
        <v/>
      </c>
      <c r="AC679" s="2" t="str">
        <f t="shared" si="749"/>
        <v/>
      </c>
      <c r="AD679" s="2" t="str">
        <f t="shared" si="749"/>
        <v/>
      </c>
      <c r="AE679" s="2" t="str">
        <f t="shared" si="749"/>
        <v/>
      </c>
      <c r="AF679" s="2" t="str">
        <f t="shared" si="749"/>
        <v/>
      </c>
      <c r="AG679" s="2" t="str">
        <f t="shared" si="749"/>
        <v/>
      </c>
      <c r="AH679" s="2" t="str">
        <f t="shared" si="749"/>
        <v/>
      </c>
      <c r="AI679" s="2" t="str">
        <f t="shared" si="749"/>
        <v/>
      </c>
    </row>
    <row r="680" spans="2:35" ht="15" customHeight="1" x14ac:dyDescent="0.3">
      <c r="B680" t="s">
        <v>96</v>
      </c>
      <c r="C680" t="s">
        <v>388</v>
      </c>
      <c r="D680" t="s">
        <v>4</v>
      </c>
      <c r="E680" s="9" t="s">
        <v>523</v>
      </c>
      <c r="F680" t="s">
        <v>110</v>
      </c>
      <c r="G680" s="9"/>
      <c r="H680" s="3">
        <v>22214</v>
      </c>
      <c r="I680" s="8">
        <f>IF(H680="","",INDEX(Systems!F$4:F$985,MATCH($F680,Systems!D$4:D$985,0),1))</f>
        <v>0.35</v>
      </c>
      <c r="J680" s="9">
        <f>IF(H680="","",INDEX(Systems!E$4:E$985,MATCH($F680,Systems!D$4:D$985,0),1))</f>
        <v>5</v>
      </c>
      <c r="K680" s="9" t="s">
        <v>109</v>
      </c>
      <c r="L680" s="9">
        <v>2015</v>
      </c>
      <c r="M680" s="9">
        <v>3</v>
      </c>
      <c r="N680" s="8">
        <f t="shared" si="703"/>
        <v>7774.9</v>
      </c>
      <c r="O680" s="9">
        <f t="shared" si="704"/>
        <v>2020</v>
      </c>
      <c r="P680" s="2" t="str">
        <f t="shared" ref="P680:AI680" si="750">IF($B680="","",IF($O680=P$3,$N680*(1+(O$2*0.03)),IF(P$3=$O680+$J680,$N680*(1+(O$2*0.03)),IF(P$3=$O680+2*$J680,$N680*(1+(O$2*0.03)),IF(P$3=$O680+3*$J680,$N680*(1+(O$2*0.03)),IF(P$3=$O680+4*$J680,$N680*(1+(O$2*0.03)),IF(P$3=$O680+5*$J680,$N680*(1+(O$2*0.03)),"")))))))</f>
        <v/>
      </c>
      <c r="Q680" s="2">
        <f t="shared" si="750"/>
        <v>8008.1469999999999</v>
      </c>
      <c r="R680" s="2" t="str">
        <f t="shared" si="750"/>
        <v/>
      </c>
      <c r="S680" s="2" t="str">
        <f t="shared" si="750"/>
        <v/>
      </c>
      <c r="T680" s="2" t="str">
        <f t="shared" si="750"/>
        <v/>
      </c>
      <c r="U680" s="2" t="str">
        <f t="shared" si="750"/>
        <v/>
      </c>
      <c r="V680" s="2">
        <f t="shared" si="750"/>
        <v>9174.3819999999996</v>
      </c>
      <c r="W680" s="2" t="str">
        <f t="shared" si="750"/>
        <v/>
      </c>
      <c r="X680" s="2" t="str">
        <f t="shared" si="750"/>
        <v/>
      </c>
      <c r="Y680" s="2" t="str">
        <f t="shared" si="750"/>
        <v/>
      </c>
      <c r="Z680" s="2" t="str">
        <f t="shared" si="750"/>
        <v/>
      </c>
      <c r="AA680" s="2">
        <f t="shared" si="750"/>
        <v>10340.617</v>
      </c>
      <c r="AB680" s="2" t="str">
        <f t="shared" si="750"/>
        <v/>
      </c>
      <c r="AC680" s="2" t="str">
        <f t="shared" si="750"/>
        <v/>
      </c>
      <c r="AD680" s="2" t="str">
        <f t="shared" si="750"/>
        <v/>
      </c>
      <c r="AE680" s="2" t="str">
        <f t="shared" si="750"/>
        <v/>
      </c>
      <c r="AF680" s="2">
        <f t="shared" si="750"/>
        <v>11506.851999999999</v>
      </c>
      <c r="AG680" s="2" t="str">
        <f t="shared" si="750"/>
        <v/>
      </c>
      <c r="AH680" s="2" t="str">
        <f t="shared" si="750"/>
        <v/>
      </c>
      <c r="AI680" s="2" t="str">
        <f t="shared" si="750"/>
        <v/>
      </c>
    </row>
    <row r="681" spans="2:35" ht="15" customHeight="1" x14ac:dyDescent="0.3">
      <c r="B681" t="s">
        <v>96</v>
      </c>
      <c r="C681" t="s">
        <v>388</v>
      </c>
      <c r="D681" t="s">
        <v>4</v>
      </c>
      <c r="E681" s="9" t="s">
        <v>524</v>
      </c>
      <c r="F681" t="s">
        <v>110</v>
      </c>
      <c r="G681" s="9"/>
      <c r="H681" s="3">
        <v>10415</v>
      </c>
      <c r="I681" s="8">
        <f>IF(H681="","",INDEX(Systems!F$4:F$985,MATCH($F681,Systems!D$4:D$985,0),1))</f>
        <v>0.35</v>
      </c>
      <c r="J681" s="9">
        <f>IF(H681="","",INDEX(Systems!E$4:E$985,MATCH($F681,Systems!D$4:D$985,0),1))</f>
        <v>5</v>
      </c>
      <c r="K681" s="9" t="s">
        <v>109</v>
      </c>
      <c r="L681" s="9">
        <v>2015</v>
      </c>
      <c r="M681" s="9">
        <v>3</v>
      </c>
      <c r="N681" s="8">
        <f t="shared" si="703"/>
        <v>3645.2499999999995</v>
      </c>
      <c r="O681" s="9">
        <f t="shared" si="704"/>
        <v>2020</v>
      </c>
      <c r="P681" s="2" t="str">
        <f t="shared" ref="P681:AI681" si="751">IF($B681="","",IF($O681=P$3,$N681*(1+(O$2*0.03)),IF(P$3=$O681+$J681,$N681*(1+(O$2*0.03)),IF(P$3=$O681+2*$J681,$N681*(1+(O$2*0.03)),IF(P$3=$O681+3*$J681,$N681*(1+(O$2*0.03)),IF(P$3=$O681+4*$J681,$N681*(1+(O$2*0.03)),IF(P$3=$O681+5*$J681,$N681*(1+(O$2*0.03)),"")))))))</f>
        <v/>
      </c>
      <c r="Q681" s="2">
        <f t="shared" si="751"/>
        <v>3754.6074999999996</v>
      </c>
      <c r="R681" s="2" t="str">
        <f t="shared" si="751"/>
        <v/>
      </c>
      <c r="S681" s="2" t="str">
        <f t="shared" si="751"/>
        <v/>
      </c>
      <c r="T681" s="2" t="str">
        <f t="shared" si="751"/>
        <v/>
      </c>
      <c r="U681" s="2" t="str">
        <f t="shared" si="751"/>
        <v/>
      </c>
      <c r="V681" s="2">
        <f t="shared" si="751"/>
        <v>4301.3949999999995</v>
      </c>
      <c r="W681" s="2" t="str">
        <f t="shared" si="751"/>
        <v/>
      </c>
      <c r="X681" s="2" t="str">
        <f t="shared" si="751"/>
        <v/>
      </c>
      <c r="Y681" s="2" t="str">
        <f t="shared" si="751"/>
        <v/>
      </c>
      <c r="Z681" s="2" t="str">
        <f t="shared" si="751"/>
        <v/>
      </c>
      <c r="AA681" s="2">
        <f t="shared" si="751"/>
        <v>4848.1824999999999</v>
      </c>
      <c r="AB681" s="2" t="str">
        <f t="shared" si="751"/>
        <v/>
      </c>
      <c r="AC681" s="2" t="str">
        <f t="shared" si="751"/>
        <v/>
      </c>
      <c r="AD681" s="2" t="str">
        <f t="shared" si="751"/>
        <v/>
      </c>
      <c r="AE681" s="2" t="str">
        <f t="shared" si="751"/>
        <v/>
      </c>
      <c r="AF681" s="2">
        <f t="shared" si="751"/>
        <v>5394.9699999999993</v>
      </c>
      <c r="AG681" s="2" t="str">
        <f t="shared" si="751"/>
        <v/>
      </c>
      <c r="AH681" s="2" t="str">
        <f t="shared" si="751"/>
        <v/>
      </c>
      <c r="AI681" s="2" t="str">
        <f t="shared" si="751"/>
        <v/>
      </c>
    </row>
    <row r="682" spans="2:35" ht="15" customHeight="1" x14ac:dyDescent="0.3">
      <c r="B682" t="s">
        <v>96</v>
      </c>
      <c r="C682" t="s">
        <v>388</v>
      </c>
      <c r="D682" t="s">
        <v>5</v>
      </c>
      <c r="E682" s="9" t="s">
        <v>483</v>
      </c>
      <c r="F682" t="s">
        <v>63</v>
      </c>
      <c r="G682" s="9"/>
      <c r="H682" s="3">
        <v>1</v>
      </c>
      <c r="I682" s="8">
        <f>IF(H682="","",INDEX(Systems!F$4:F$985,MATCH($F682,Systems!D$4:D$985,0),1))</f>
        <v>12000</v>
      </c>
      <c r="J682" s="9">
        <f>IF(H682="","",INDEX(Systems!E$4:E$985,MATCH($F682,Systems!D$4:D$985,0),1))</f>
        <v>15</v>
      </c>
      <c r="K682" s="9" t="s">
        <v>108</v>
      </c>
      <c r="L682" s="9">
        <v>2009</v>
      </c>
      <c r="M682" s="9">
        <v>2</v>
      </c>
      <c r="N682" s="8">
        <f t="shared" si="703"/>
        <v>12000</v>
      </c>
      <c r="O682" s="9">
        <f t="shared" si="704"/>
        <v>2021</v>
      </c>
      <c r="P682" s="2" t="str">
        <f t="shared" ref="P682:AI682" si="752">IF($B682="","",IF($O682=P$3,$N682*(1+(O$2*0.03)),IF(P$3=$O682+$J682,$N682*(1+(O$2*0.03)),IF(P$3=$O682+2*$J682,$N682*(1+(O$2*0.03)),IF(P$3=$O682+3*$J682,$N682*(1+(O$2*0.03)),IF(P$3=$O682+4*$J682,$N682*(1+(O$2*0.03)),IF(P$3=$O682+5*$J682,$N682*(1+(O$2*0.03)),"")))))))</f>
        <v/>
      </c>
      <c r="Q682" s="2" t="str">
        <f t="shared" si="752"/>
        <v/>
      </c>
      <c r="R682" s="2">
        <f t="shared" si="752"/>
        <v>12720</v>
      </c>
      <c r="S682" s="2" t="str">
        <f t="shared" si="752"/>
        <v/>
      </c>
      <c r="T682" s="2" t="str">
        <f t="shared" si="752"/>
        <v/>
      </c>
      <c r="U682" s="2" t="str">
        <f t="shared" si="752"/>
        <v/>
      </c>
      <c r="V682" s="2" t="str">
        <f t="shared" si="752"/>
        <v/>
      </c>
      <c r="W682" s="2" t="str">
        <f t="shared" si="752"/>
        <v/>
      </c>
      <c r="X682" s="2" t="str">
        <f t="shared" si="752"/>
        <v/>
      </c>
      <c r="Y682" s="2" t="str">
        <f t="shared" si="752"/>
        <v/>
      </c>
      <c r="Z682" s="2" t="str">
        <f t="shared" si="752"/>
        <v/>
      </c>
      <c r="AA682" s="2" t="str">
        <f t="shared" si="752"/>
        <v/>
      </c>
      <c r="AB682" s="2" t="str">
        <f t="shared" si="752"/>
        <v/>
      </c>
      <c r="AC682" s="2" t="str">
        <f t="shared" si="752"/>
        <v/>
      </c>
      <c r="AD682" s="2" t="str">
        <f t="shared" si="752"/>
        <v/>
      </c>
      <c r="AE682" s="2" t="str">
        <f t="shared" si="752"/>
        <v/>
      </c>
      <c r="AF682" s="2" t="str">
        <f t="shared" si="752"/>
        <v/>
      </c>
      <c r="AG682" s="2">
        <f t="shared" si="752"/>
        <v>18120</v>
      </c>
      <c r="AH682" s="2" t="str">
        <f t="shared" si="752"/>
        <v/>
      </c>
      <c r="AI682" s="2" t="str">
        <f t="shared" si="752"/>
        <v/>
      </c>
    </row>
    <row r="683" spans="2:35" ht="15" customHeight="1" x14ac:dyDescent="0.3">
      <c r="B683" t="s">
        <v>96</v>
      </c>
      <c r="C683" t="s">
        <v>388</v>
      </c>
      <c r="D683" t="s">
        <v>5</v>
      </c>
      <c r="E683" s="9" t="s">
        <v>481</v>
      </c>
      <c r="F683" t="s">
        <v>63</v>
      </c>
      <c r="G683" s="9"/>
      <c r="H683" s="3">
        <v>1</v>
      </c>
      <c r="I683" s="8">
        <f>IF(H683="","",INDEX(Systems!F$4:F$985,MATCH($F683,Systems!D$4:D$985,0),1))</f>
        <v>12000</v>
      </c>
      <c r="J683" s="9">
        <f>IF(H683="","",INDEX(Systems!E$4:E$985,MATCH($F683,Systems!D$4:D$985,0),1))</f>
        <v>15</v>
      </c>
      <c r="K683" s="9" t="s">
        <v>108</v>
      </c>
      <c r="L683" s="9">
        <v>2009</v>
      </c>
      <c r="M683" s="9">
        <v>3</v>
      </c>
      <c r="N683" s="8">
        <f t="shared" si="703"/>
        <v>12000</v>
      </c>
      <c r="O683" s="9">
        <f t="shared" si="704"/>
        <v>2024</v>
      </c>
      <c r="P683" s="2" t="str">
        <f t="shared" ref="P683:AI683" si="753">IF($B683="","",IF($O683=P$3,$N683*(1+(O$2*0.03)),IF(P$3=$O683+$J683,$N683*(1+(O$2*0.03)),IF(P$3=$O683+2*$J683,$N683*(1+(O$2*0.03)),IF(P$3=$O683+3*$J683,$N683*(1+(O$2*0.03)),IF(P$3=$O683+4*$J683,$N683*(1+(O$2*0.03)),IF(P$3=$O683+5*$J683,$N683*(1+(O$2*0.03)),"")))))))</f>
        <v/>
      </c>
      <c r="Q683" s="2" t="str">
        <f t="shared" si="753"/>
        <v/>
      </c>
      <c r="R683" s="2" t="str">
        <f t="shared" si="753"/>
        <v/>
      </c>
      <c r="S683" s="2" t="str">
        <f t="shared" si="753"/>
        <v/>
      </c>
      <c r="T683" s="2" t="str">
        <f t="shared" si="753"/>
        <v/>
      </c>
      <c r="U683" s="2">
        <f t="shared" si="753"/>
        <v>13799.999999999998</v>
      </c>
      <c r="V683" s="2" t="str">
        <f t="shared" si="753"/>
        <v/>
      </c>
      <c r="W683" s="2" t="str">
        <f t="shared" si="753"/>
        <v/>
      </c>
      <c r="X683" s="2" t="str">
        <f t="shared" si="753"/>
        <v/>
      </c>
      <c r="Y683" s="2" t="str">
        <f t="shared" si="753"/>
        <v/>
      </c>
      <c r="Z683" s="2" t="str">
        <f t="shared" si="753"/>
        <v/>
      </c>
      <c r="AA683" s="2" t="str">
        <f t="shared" si="753"/>
        <v/>
      </c>
      <c r="AB683" s="2" t="str">
        <f t="shared" si="753"/>
        <v/>
      </c>
      <c r="AC683" s="2" t="str">
        <f t="shared" si="753"/>
        <v/>
      </c>
      <c r="AD683" s="2" t="str">
        <f t="shared" si="753"/>
        <v/>
      </c>
      <c r="AE683" s="2" t="str">
        <f t="shared" si="753"/>
        <v/>
      </c>
      <c r="AF683" s="2" t="str">
        <f t="shared" si="753"/>
        <v/>
      </c>
      <c r="AG683" s="2" t="str">
        <f t="shared" si="753"/>
        <v/>
      </c>
      <c r="AH683" s="2" t="str">
        <f t="shared" si="753"/>
        <v/>
      </c>
      <c r="AI683" s="2" t="str">
        <f t="shared" si="753"/>
        <v/>
      </c>
    </row>
    <row r="684" spans="2:35" ht="15" customHeight="1" x14ac:dyDescent="0.3">
      <c r="B684" t="s">
        <v>96</v>
      </c>
      <c r="C684" t="s">
        <v>388</v>
      </c>
      <c r="D684" t="s">
        <v>5</v>
      </c>
      <c r="E684" s="9" t="s">
        <v>482</v>
      </c>
      <c r="F684" t="s">
        <v>63</v>
      </c>
      <c r="G684" s="9"/>
      <c r="H684" s="3">
        <v>1</v>
      </c>
      <c r="I684" s="8">
        <f>IF(H684="","",INDEX(Systems!F$4:F$985,MATCH($F684,Systems!D$4:D$985,0),1))</f>
        <v>12000</v>
      </c>
      <c r="J684" s="9">
        <f>IF(H684="","",INDEX(Systems!E$4:E$985,MATCH($F684,Systems!D$4:D$985,0),1))</f>
        <v>15</v>
      </c>
      <c r="K684" s="9" t="s">
        <v>108</v>
      </c>
      <c r="L684" s="9">
        <v>1990</v>
      </c>
      <c r="M684" s="9">
        <v>3</v>
      </c>
      <c r="N684" s="8">
        <f t="shared" si="703"/>
        <v>12000</v>
      </c>
      <c r="O684" s="9">
        <f t="shared" si="704"/>
        <v>2019</v>
      </c>
      <c r="P684" s="2">
        <f t="shared" ref="P684:AI684" si="754">IF($B684="","",IF($O684=P$3,$N684*(1+(O$2*0.03)),IF(P$3=$O684+$J684,$N684*(1+(O$2*0.03)),IF(P$3=$O684+2*$J684,$N684*(1+(O$2*0.03)),IF(P$3=$O684+3*$J684,$N684*(1+(O$2*0.03)),IF(P$3=$O684+4*$J684,$N684*(1+(O$2*0.03)),IF(P$3=$O684+5*$J684,$N684*(1+(O$2*0.03)),"")))))))</f>
        <v>12000</v>
      </c>
      <c r="Q684" s="2" t="str">
        <f t="shared" si="754"/>
        <v/>
      </c>
      <c r="R684" s="2" t="str">
        <f t="shared" si="754"/>
        <v/>
      </c>
      <c r="S684" s="2" t="str">
        <f t="shared" si="754"/>
        <v/>
      </c>
      <c r="T684" s="2" t="str">
        <f t="shared" si="754"/>
        <v/>
      </c>
      <c r="U684" s="2" t="str">
        <f t="shared" si="754"/>
        <v/>
      </c>
      <c r="V684" s="2" t="str">
        <f t="shared" si="754"/>
        <v/>
      </c>
      <c r="W684" s="2" t="str">
        <f t="shared" si="754"/>
        <v/>
      </c>
      <c r="X684" s="2" t="str">
        <f t="shared" si="754"/>
        <v/>
      </c>
      <c r="Y684" s="2" t="str">
        <f t="shared" si="754"/>
        <v/>
      </c>
      <c r="Z684" s="2" t="str">
        <f t="shared" si="754"/>
        <v/>
      </c>
      <c r="AA684" s="2" t="str">
        <f t="shared" si="754"/>
        <v/>
      </c>
      <c r="AB684" s="2" t="str">
        <f t="shared" si="754"/>
        <v/>
      </c>
      <c r="AC684" s="2" t="str">
        <f t="shared" si="754"/>
        <v/>
      </c>
      <c r="AD684" s="2" t="str">
        <f t="shared" si="754"/>
        <v/>
      </c>
      <c r="AE684" s="2">
        <f t="shared" si="754"/>
        <v>17400</v>
      </c>
      <c r="AF684" s="2" t="str">
        <f t="shared" si="754"/>
        <v/>
      </c>
      <c r="AG684" s="2" t="str">
        <f t="shared" si="754"/>
        <v/>
      </c>
      <c r="AH684" s="2" t="str">
        <f t="shared" si="754"/>
        <v/>
      </c>
      <c r="AI684" s="2" t="str">
        <f t="shared" si="754"/>
        <v/>
      </c>
    </row>
    <row r="685" spans="2:35" ht="15" customHeight="1" x14ac:dyDescent="0.3">
      <c r="B685" t="s">
        <v>96</v>
      </c>
      <c r="C685" t="s">
        <v>388</v>
      </c>
      <c r="D685" t="s">
        <v>5</v>
      </c>
      <c r="E685" s="9" t="s">
        <v>498</v>
      </c>
      <c r="F685" t="s">
        <v>63</v>
      </c>
      <c r="G685" s="9"/>
      <c r="H685" s="3">
        <v>1</v>
      </c>
      <c r="I685" s="8">
        <f>IF(H685="","",INDEX(Systems!F$4:F$985,MATCH($F685,Systems!D$4:D$985,0),1))</f>
        <v>12000</v>
      </c>
      <c r="J685" s="9">
        <f>IF(H685="","",INDEX(Systems!E$4:E$985,MATCH($F685,Systems!D$4:D$985,0),1))</f>
        <v>15</v>
      </c>
      <c r="K685" s="9" t="s">
        <v>108</v>
      </c>
      <c r="L685" s="9">
        <v>1990</v>
      </c>
      <c r="M685" s="9">
        <v>3</v>
      </c>
      <c r="N685" s="8">
        <f t="shared" si="703"/>
        <v>12000</v>
      </c>
      <c r="O685" s="9">
        <f t="shared" si="704"/>
        <v>2019</v>
      </c>
      <c r="P685" s="2">
        <f t="shared" ref="P685:AI685" si="755">IF($B685="","",IF($O685=P$3,$N685*(1+(O$2*0.03)),IF(P$3=$O685+$J685,$N685*(1+(O$2*0.03)),IF(P$3=$O685+2*$J685,$N685*(1+(O$2*0.03)),IF(P$3=$O685+3*$J685,$N685*(1+(O$2*0.03)),IF(P$3=$O685+4*$J685,$N685*(1+(O$2*0.03)),IF(P$3=$O685+5*$J685,$N685*(1+(O$2*0.03)),"")))))))</f>
        <v>12000</v>
      </c>
      <c r="Q685" s="2" t="str">
        <f t="shared" si="755"/>
        <v/>
      </c>
      <c r="R685" s="2" t="str">
        <f t="shared" si="755"/>
        <v/>
      </c>
      <c r="S685" s="2" t="str">
        <f t="shared" si="755"/>
        <v/>
      </c>
      <c r="T685" s="2" t="str">
        <f t="shared" si="755"/>
        <v/>
      </c>
      <c r="U685" s="2" t="str">
        <f t="shared" si="755"/>
        <v/>
      </c>
      <c r="V685" s="2" t="str">
        <f t="shared" si="755"/>
        <v/>
      </c>
      <c r="W685" s="2" t="str">
        <f t="shared" si="755"/>
        <v/>
      </c>
      <c r="X685" s="2" t="str">
        <f t="shared" si="755"/>
        <v/>
      </c>
      <c r="Y685" s="2" t="str">
        <f t="shared" si="755"/>
        <v/>
      </c>
      <c r="Z685" s="2" t="str">
        <f t="shared" si="755"/>
        <v/>
      </c>
      <c r="AA685" s="2" t="str">
        <f t="shared" si="755"/>
        <v/>
      </c>
      <c r="AB685" s="2" t="str">
        <f t="shared" si="755"/>
        <v/>
      </c>
      <c r="AC685" s="2" t="str">
        <f t="shared" si="755"/>
        <v/>
      </c>
      <c r="AD685" s="2" t="str">
        <f t="shared" si="755"/>
        <v/>
      </c>
      <c r="AE685" s="2">
        <f t="shared" si="755"/>
        <v>17400</v>
      </c>
      <c r="AF685" s="2" t="str">
        <f t="shared" si="755"/>
        <v/>
      </c>
      <c r="AG685" s="2" t="str">
        <f t="shared" si="755"/>
        <v/>
      </c>
      <c r="AH685" s="2" t="str">
        <f t="shared" si="755"/>
        <v/>
      </c>
      <c r="AI685" s="2" t="str">
        <f t="shared" si="755"/>
        <v/>
      </c>
    </row>
    <row r="686" spans="2:35" ht="15" customHeight="1" x14ac:dyDescent="0.3">
      <c r="B686" t="s">
        <v>96</v>
      </c>
      <c r="C686" t="s">
        <v>388</v>
      </c>
      <c r="D686" t="s">
        <v>5</v>
      </c>
      <c r="E686" s="9" t="s">
        <v>499</v>
      </c>
      <c r="F686" t="s">
        <v>63</v>
      </c>
      <c r="G686" s="9"/>
      <c r="H686" s="3">
        <v>1</v>
      </c>
      <c r="I686" s="8">
        <f>IF(H686="","",INDEX(Systems!F$4:F$985,MATCH($F686,Systems!D$4:D$985,0),1))</f>
        <v>12000</v>
      </c>
      <c r="J686" s="9">
        <f>IF(H686="","",INDEX(Systems!E$4:E$985,MATCH($F686,Systems!D$4:D$985,0),1))</f>
        <v>15</v>
      </c>
      <c r="K686" s="9" t="s">
        <v>108</v>
      </c>
      <c r="L686" s="9">
        <v>1990</v>
      </c>
      <c r="M686" s="9">
        <v>3</v>
      </c>
      <c r="N686" s="8">
        <f t="shared" si="703"/>
        <v>12000</v>
      </c>
      <c r="O686" s="9">
        <f t="shared" si="704"/>
        <v>2019</v>
      </c>
      <c r="P686" s="2">
        <f t="shared" ref="P686:AI686" si="756">IF($B686="","",IF($O686=P$3,$N686*(1+(O$2*0.03)),IF(P$3=$O686+$J686,$N686*(1+(O$2*0.03)),IF(P$3=$O686+2*$J686,$N686*(1+(O$2*0.03)),IF(P$3=$O686+3*$J686,$N686*(1+(O$2*0.03)),IF(P$3=$O686+4*$J686,$N686*(1+(O$2*0.03)),IF(P$3=$O686+5*$J686,$N686*(1+(O$2*0.03)),"")))))))</f>
        <v>12000</v>
      </c>
      <c r="Q686" s="2" t="str">
        <f t="shared" si="756"/>
        <v/>
      </c>
      <c r="R686" s="2" t="str">
        <f t="shared" si="756"/>
        <v/>
      </c>
      <c r="S686" s="2" t="str">
        <f t="shared" si="756"/>
        <v/>
      </c>
      <c r="T686" s="2" t="str">
        <f t="shared" si="756"/>
        <v/>
      </c>
      <c r="U686" s="2" t="str">
        <f t="shared" si="756"/>
        <v/>
      </c>
      <c r="V686" s="2" t="str">
        <f t="shared" si="756"/>
        <v/>
      </c>
      <c r="W686" s="2" t="str">
        <f t="shared" si="756"/>
        <v/>
      </c>
      <c r="X686" s="2" t="str">
        <f t="shared" si="756"/>
        <v/>
      </c>
      <c r="Y686" s="2" t="str">
        <f t="shared" si="756"/>
        <v/>
      </c>
      <c r="Z686" s="2" t="str">
        <f t="shared" si="756"/>
        <v/>
      </c>
      <c r="AA686" s="2" t="str">
        <f t="shared" si="756"/>
        <v/>
      </c>
      <c r="AB686" s="2" t="str">
        <f t="shared" si="756"/>
        <v/>
      </c>
      <c r="AC686" s="2" t="str">
        <f t="shared" si="756"/>
        <v/>
      </c>
      <c r="AD686" s="2" t="str">
        <f t="shared" si="756"/>
        <v/>
      </c>
      <c r="AE686" s="2">
        <f t="shared" si="756"/>
        <v>17400</v>
      </c>
      <c r="AF686" s="2" t="str">
        <f t="shared" si="756"/>
        <v/>
      </c>
      <c r="AG686" s="2" t="str">
        <f t="shared" si="756"/>
        <v/>
      </c>
      <c r="AH686" s="2" t="str">
        <f t="shared" si="756"/>
        <v/>
      </c>
      <c r="AI686" s="2" t="str">
        <f t="shared" si="756"/>
        <v/>
      </c>
    </row>
    <row r="687" spans="2:35" ht="15" customHeight="1" x14ac:dyDescent="0.3">
      <c r="B687" t="s">
        <v>96</v>
      </c>
      <c r="C687" t="s">
        <v>388</v>
      </c>
      <c r="D687" t="s">
        <v>5</v>
      </c>
      <c r="E687" s="9" t="s">
        <v>478</v>
      </c>
      <c r="F687" t="s">
        <v>63</v>
      </c>
      <c r="G687" s="9"/>
      <c r="H687" s="3">
        <v>1</v>
      </c>
      <c r="I687" s="8">
        <f>IF(H687="","",INDEX(Systems!F$4:F$985,MATCH($F687,Systems!D$4:D$985,0),1))</f>
        <v>12000</v>
      </c>
      <c r="J687" s="9">
        <f>IF(H687="","",INDEX(Systems!E$4:E$985,MATCH($F687,Systems!D$4:D$985,0),1))</f>
        <v>15</v>
      </c>
      <c r="K687" s="9" t="s">
        <v>108</v>
      </c>
      <c r="L687" s="9">
        <v>2009</v>
      </c>
      <c r="M687" s="9">
        <v>3</v>
      </c>
      <c r="N687" s="8">
        <f t="shared" si="703"/>
        <v>12000</v>
      </c>
      <c r="O687" s="9">
        <f t="shared" si="704"/>
        <v>2024</v>
      </c>
      <c r="P687" s="2" t="str">
        <f t="shared" ref="P687:AI687" si="757">IF($B687="","",IF($O687=P$3,$N687*(1+(O$2*0.03)),IF(P$3=$O687+$J687,$N687*(1+(O$2*0.03)),IF(P$3=$O687+2*$J687,$N687*(1+(O$2*0.03)),IF(P$3=$O687+3*$J687,$N687*(1+(O$2*0.03)),IF(P$3=$O687+4*$J687,$N687*(1+(O$2*0.03)),IF(P$3=$O687+5*$J687,$N687*(1+(O$2*0.03)),"")))))))</f>
        <v/>
      </c>
      <c r="Q687" s="2" t="str">
        <f t="shared" si="757"/>
        <v/>
      </c>
      <c r="R687" s="2" t="str">
        <f t="shared" si="757"/>
        <v/>
      </c>
      <c r="S687" s="2" t="str">
        <f t="shared" si="757"/>
        <v/>
      </c>
      <c r="T687" s="2" t="str">
        <f t="shared" si="757"/>
        <v/>
      </c>
      <c r="U687" s="2">
        <f t="shared" si="757"/>
        <v>13799.999999999998</v>
      </c>
      <c r="V687" s="2" t="str">
        <f t="shared" si="757"/>
        <v/>
      </c>
      <c r="W687" s="2" t="str">
        <f t="shared" si="757"/>
        <v/>
      </c>
      <c r="X687" s="2" t="str">
        <f t="shared" si="757"/>
        <v/>
      </c>
      <c r="Y687" s="2" t="str">
        <f t="shared" si="757"/>
        <v/>
      </c>
      <c r="Z687" s="2" t="str">
        <f t="shared" si="757"/>
        <v/>
      </c>
      <c r="AA687" s="2" t="str">
        <f t="shared" si="757"/>
        <v/>
      </c>
      <c r="AB687" s="2" t="str">
        <f t="shared" si="757"/>
        <v/>
      </c>
      <c r="AC687" s="2" t="str">
        <f t="shared" si="757"/>
        <v/>
      </c>
      <c r="AD687" s="2" t="str">
        <f t="shared" si="757"/>
        <v/>
      </c>
      <c r="AE687" s="2" t="str">
        <f t="shared" si="757"/>
        <v/>
      </c>
      <c r="AF687" s="2" t="str">
        <f t="shared" si="757"/>
        <v/>
      </c>
      <c r="AG687" s="2" t="str">
        <f t="shared" si="757"/>
        <v/>
      </c>
      <c r="AH687" s="2" t="str">
        <f t="shared" si="757"/>
        <v/>
      </c>
      <c r="AI687" s="2" t="str">
        <f t="shared" si="757"/>
        <v/>
      </c>
    </row>
    <row r="688" spans="2:35" ht="15" customHeight="1" x14ac:dyDescent="0.3">
      <c r="B688" t="s">
        <v>96</v>
      </c>
      <c r="C688" t="s">
        <v>388</v>
      </c>
      <c r="D688" t="s">
        <v>5</v>
      </c>
      <c r="E688" s="9" t="s">
        <v>477</v>
      </c>
      <c r="F688" t="s">
        <v>63</v>
      </c>
      <c r="G688" s="9"/>
      <c r="H688" s="3">
        <v>1</v>
      </c>
      <c r="I688" s="8">
        <f>IF(H688="","",INDEX(Systems!F$4:F$985,MATCH($F688,Systems!D$4:D$985,0),1))</f>
        <v>12000</v>
      </c>
      <c r="J688" s="9">
        <f>IF(H688="","",INDEX(Systems!E$4:E$985,MATCH($F688,Systems!D$4:D$985,0),1))</f>
        <v>15</v>
      </c>
      <c r="K688" s="9" t="s">
        <v>108</v>
      </c>
      <c r="L688" s="9">
        <v>2009</v>
      </c>
      <c r="M688" s="9">
        <v>3</v>
      </c>
      <c r="N688" s="8">
        <f t="shared" si="703"/>
        <v>12000</v>
      </c>
      <c r="O688" s="9">
        <f t="shared" si="704"/>
        <v>2024</v>
      </c>
      <c r="P688" s="2" t="str">
        <f t="shared" ref="P688:AI688" si="758">IF($B688="","",IF($O688=P$3,$N688*(1+(O$2*0.03)),IF(P$3=$O688+$J688,$N688*(1+(O$2*0.03)),IF(P$3=$O688+2*$J688,$N688*(1+(O$2*0.03)),IF(P$3=$O688+3*$J688,$N688*(1+(O$2*0.03)),IF(P$3=$O688+4*$J688,$N688*(1+(O$2*0.03)),IF(P$3=$O688+5*$J688,$N688*(1+(O$2*0.03)),"")))))))</f>
        <v/>
      </c>
      <c r="Q688" s="2" t="str">
        <f t="shared" si="758"/>
        <v/>
      </c>
      <c r="R688" s="2" t="str">
        <f t="shared" si="758"/>
        <v/>
      </c>
      <c r="S688" s="2" t="str">
        <f t="shared" si="758"/>
        <v/>
      </c>
      <c r="T688" s="2" t="str">
        <f t="shared" si="758"/>
        <v/>
      </c>
      <c r="U688" s="2">
        <f t="shared" si="758"/>
        <v>13799.999999999998</v>
      </c>
      <c r="V688" s="2" t="str">
        <f t="shared" si="758"/>
        <v/>
      </c>
      <c r="W688" s="2" t="str">
        <f t="shared" si="758"/>
        <v/>
      </c>
      <c r="X688" s="2" t="str">
        <f t="shared" si="758"/>
        <v/>
      </c>
      <c r="Y688" s="2" t="str">
        <f t="shared" si="758"/>
        <v/>
      </c>
      <c r="Z688" s="2" t="str">
        <f t="shared" si="758"/>
        <v/>
      </c>
      <c r="AA688" s="2" t="str">
        <f t="shared" si="758"/>
        <v/>
      </c>
      <c r="AB688" s="2" t="str">
        <f t="shared" si="758"/>
        <v/>
      </c>
      <c r="AC688" s="2" t="str">
        <f t="shared" si="758"/>
        <v/>
      </c>
      <c r="AD688" s="2" t="str">
        <f t="shared" si="758"/>
        <v/>
      </c>
      <c r="AE688" s="2" t="str">
        <f t="shared" si="758"/>
        <v/>
      </c>
      <c r="AF688" s="2" t="str">
        <f t="shared" si="758"/>
        <v/>
      </c>
      <c r="AG688" s="2" t="str">
        <f t="shared" si="758"/>
        <v/>
      </c>
      <c r="AH688" s="2" t="str">
        <f t="shared" si="758"/>
        <v/>
      </c>
      <c r="AI688" s="2" t="str">
        <f t="shared" si="758"/>
        <v/>
      </c>
    </row>
    <row r="689" spans="2:35" ht="15" customHeight="1" x14ac:dyDescent="0.3">
      <c r="B689" t="s">
        <v>96</v>
      </c>
      <c r="C689" t="s">
        <v>388</v>
      </c>
      <c r="D689" t="s">
        <v>5</v>
      </c>
      <c r="E689" s="9" t="s">
        <v>476</v>
      </c>
      <c r="F689" t="s">
        <v>63</v>
      </c>
      <c r="G689" s="9"/>
      <c r="H689" s="3">
        <v>1</v>
      </c>
      <c r="I689" s="8">
        <f>IF(H689="","",INDEX(Systems!F$4:F$985,MATCH($F689,Systems!D$4:D$985,0),1))</f>
        <v>12000</v>
      </c>
      <c r="J689" s="9">
        <f>IF(H689="","",INDEX(Systems!E$4:E$985,MATCH($F689,Systems!D$4:D$985,0),1))</f>
        <v>15</v>
      </c>
      <c r="K689" s="9" t="s">
        <v>108</v>
      </c>
      <c r="L689" s="9">
        <v>2009</v>
      </c>
      <c r="M689" s="9">
        <v>3</v>
      </c>
      <c r="N689" s="8">
        <f t="shared" si="703"/>
        <v>12000</v>
      </c>
      <c r="O689" s="9">
        <f t="shared" si="704"/>
        <v>2024</v>
      </c>
      <c r="P689" s="2" t="str">
        <f t="shared" ref="P689:AI689" si="759">IF($B689="","",IF($O689=P$3,$N689*(1+(O$2*0.03)),IF(P$3=$O689+$J689,$N689*(1+(O$2*0.03)),IF(P$3=$O689+2*$J689,$N689*(1+(O$2*0.03)),IF(P$3=$O689+3*$J689,$N689*(1+(O$2*0.03)),IF(P$3=$O689+4*$J689,$N689*(1+(O$2*0.03)),IF(P$3=$O689+5*$J689,$N689*(1+(O$2*0.03)),"")))))))</f>
        <v/>
      </c>
      <c r="Q689" s="2" t="str">
        <f t="shared" si="759"/>
        <v/>
      </c>
      <c r="R689" s="2" t="str">
        <f t="shared" si="759"/>
        <v/>
      </c>
      <c r="S689" s="2" t="str">
        <f t="shared" si="759"/>
        <v/>
      </c>
      <c r="T689" s="2" t="str">
        <f t="shared" si="759"/>
        <v/>
      </c>
      <c r="U689" s="2">
        <f t="shared" si="759"/>
        <v>13799.999999999998</v>
      </c>
      <c r="V689" s="2" t="str">
        <f t="shared" si="759"/>
        <v/>
      </c>
      <c r="W689" s="2" t="str">
        <f t="shared" si="759"/>
        <v/>
      </c>
      <c r="X689" s="2" t="str">
        <f t="shared" si="759"/>
        <v/>
      </c>
      <c r="Y689" s="2" t="str">
        <f t="shared" si="759"/>
        <v/>
      </c>
      <c r="Z689" s="2" t="str">
        <f t="shared" si="759"/>
        <v/>
      </c>
      <c r="AA689" s="2" t="str">
        <f t="shared" si="759"/>
        <v/>
      </c>
      <c r="AB689" s="2" t="str">
        <f t="shared" si="759"/>
        <v/>
      </c>
      <c r="AC689" s="2" t="str">
        <f t="shared" si="759"/>
        <v/>
      </c>
      <c r="AD689" s="2" t="str">
        <f t="shared" si="759"/>
        <v/>
      </c>
      <c r="AE689" s="2" t="str">
        <f t="shared" si="759"/>
        <v/>
      </c>
      <c r="AF689" s="2" t="str">
        <f t="shared" si="759"/>
        <v/>
      </c>
      <c r="AG689" s="2" t="str">
        <f t="shared" si="759"/>
        <v/>
      </c>
      <c r="AH689" s="2" t="str">
        <f t="shared" si="759"/>
        <v/>
      </c>
      <c r="AI689" s="2" t="str">
        <f t="shared" si="759"/>
        <v/>
      </c>
    </row>
    <row r="690" spans="2:35" ht="15" customHeight="1" x14ac:dyDescent="0.3">
      <c r="B690" t="s">
        <v>96</v>
      </c>
      <c r="C690" t="s">
        <v>388</v>
      </c>
      <c r="D690" t="s">
        <v>5</v>
      </c>
      <c r="E690" s="9" t="s">
        <v>475</v>
      </c>
      <c r="F690" t="s">
        <v>63</v>
      </c>
      <c r="G690" s="9"/>
      <c r="H690" s="3">
        <v>1</v>
      </c>
      <c r="I690" s="8">
        <f>IF(H690="","",INDEX(Systems!F$4:F$985,MATCH($F690,Systems!D$4:D$985,0),1))</f>
        <v>12000</v>
      </c>
      <c r="J690" s="9">
        <f>IF(H690="","",INDEX(Systems!E$4:E$985,MATCH($F690,Systems!D$4:D$985,0),1))</f>
        <v>15</v>
      </c>
      <c r="K690" s="9" t="s">
        <v>108</v>
      </c>
      <c r="L690" s="9">
        <v>2009</v>
      </c>
      <c r="M690" s="9">
        <v>3</v>
      </c>
      <c r="N690" s="8">
        <f t="shared" si="703"/>
        <v>12000</v>
      </c>
      <c r="O690" s="9">
        <f t="shared" si="704"/>
        <v>2024</v>
      </c>
      <c r="P690" s="2" t="str">
        <f t="shared" ref="P690:AI690" si="760">IF($B690="","",IF($O690=P$3,$N690*(1+(O$2*0.03)),IF(P$3=$O690+$J690,$N690*(1+(O$2*0.03)),IF(P$3=$O690+2*$J690,$N690*(1+(O$2*0.03)),IF(P$3=$O690+3*$J690,$N690*(1+(O$2*0.03)),IF(P$3=$O690+4*$J690,$N690*(1+(O$2*0.03)),IF(P$3=$O690+5*$J690,$N690*(1+(O$2*0.03)),"")))))))</f>
        <v/>
      </c>
      <c r="Q690" s="2" t="str">
        <f t="shared" si="760"/>
        <v/>
      </c>
      <c r="R690" s="2" t="str">
        <f t="shared" si="760"/>
        <v/>
      </c>
      <c r="S690" s="2" t="str">
        <f t="shared" si="760"/>
        <v/>
      </c>
      <c r="T690" s="2" t="str">
        <f t="shared" si="760"/>
        <v/>
      </c>
      <c r="U690" s="2">
        <f t="shared" si="760"/>
        <v>13799.999999999998</v>
      </c>
      <c r="V690" s="2" t="str">
        <f t="shared" si="760"/>
        <v/>
      </c>
      <c r="W690" s="2" t="str">
        <f t="shared" si="760"/>
        <v/>
      </c>
      <c r="X690" s="2" t="str">
        <f t="shared" si="760"/>
        <v/>
      </c>
      <c r="Y690" s="2" t="str">
        <f t="shared" si="760"/>
        <v/>
      </c>
      <c r="Z690" s="2" t="str">
        <f t="shared" si="760"/>
        <v/>
      </c>
      <c r="AA690" s="2" t="str">
        <f t="shared" si="760"/>
        <v/>
      </c>
      <c r="AB690" s="2" t="str">
        <f t="shared" si="760"/>
        <v/>
      </c>
      <c r="AC690" s="2" t="str">
        <f t="shared" si="760"/>
        <v/>
      </c>
      <c r="AD690" s="2" t="str">
        <f t="shared" si="760"/>
        <v/>
      </c>
      <c r="AE690" s="2" t="str">
        <f t="shared" si="760"/>
        <v/>
      </c>
      <c r="AF690" s="2" t="str">
        <f t="shared" si="760"/>
        <v/>
      </c>
      <c r="AG690" s="2" t="str">
        <f t="shared" si="760"/>
        <v/>
      </c>
      <c r="AH690" s="2" t="str">
        <f t="shared" si="760"/>
        <v/>
      </c>
      <c r="AI690" s="2" t="str">
        <f t="shared" si="760"/>
        <v/>
      </c>
    </row>
    <row r="691" spans="2:35" ht="15" customHeight="1" x14ac:dyDescent="0.3">
      <c r="B691" t="s">
        <v>96</v>
      </c>
      <c r="C691" t="s">
        <v>388</v>
      </c>
      <c r="D691" t="s">
        <v>5</v>
      </c>
      <c r="E691" s="9" t="s">
        <v>475</v>
      </c>
      <c r="F691" t="s">
        <v>63</v>
      </c>
      <c r="G691" s="9"/>
      <c r="H691" s="3">
        <v>1</v>
      </c>
      <c r="I691" s="8">
        <f>IF(H691="","",INDEX(Systems!F$4:F$985,MATCH($F691,Systems!D$4:D$985,0),1))</f>
        <v>12000</v>
      </c>
      <c r="J691" s="9">
        <f>IF(H691="","",INDEX(Systems!E$4:E$985,MATCH($F691,Systems!D$4:D$985,0),1))</f>
        <v>15</v>
      </c>
      <c r="K691" s="9" t="s">
        <v>108</v>
      </c>
      <c r="L691" s="9">
        <v>2009</v>
      </c>
      <c r="M691" s="9">
        <v>3</v>
      </c>
      <c r="N691" s="8">
        <f t="shared" si="703"/>
        <v>12000</v>
      </c>
      <c r="O691" s="9">
        <f t="shared" si="704"/>
        <v>2024</v>
      </c>
      <c r="P691" s="2" t="str">
        <f t="shared" ref="P691:AI691" si="761">IF($B691="","",IF($O691=P$3,$N691*(1+(O$2*0.03)),IF(P$3=$O691+$J691,$N691*(1+(O$2*0.03)),IF(P$3=$O691+2*$J691,$N691*(1+(O$2*0.03)),IF(P$3=$O691+3*$J691,$N691*(1+(O$2*0.03)),IF(P$3=$O691+4*$J691,$N691*(1+(O$2*0.03)),IF(P$3=$O691+5*$J691,$N691*(1+(O$2*0.03)),"")))))))</f>
        <v/>
      </c>
      <c r="Q691" s="2" t="str">
        <f t="shared" si="761"/>
        <v/>
      </c>
      <c r="R691" s="2" t="str">
        <f t="shared" si="761"/>
        <v/>
      </c>
      <c r="S691" s="2" t="str">
        <f t="shared" si="761"/>
        <v/>
      </c>
      <c r="T691" s="2" t="str">
        <f t="shared" si="761"/>
        <v/>
      </c>
      <c r="U691" s="2">
        <f t="shared" si="761"/>
        <v>13799.999999999998</v>
      </c>
      <c r="V691" s="2" t="str">
        <f t="shared" si="761"/>
        <v/>
      </c>
      <c r="W691" s="2" t="str">
        <f t="shared" si="761"/>
        <v/>
      </c>
      <c r="X691" s="2" t="str">
        <f t="shared" si="761"/>
        <v/>
      </c>
      <c r="Y691" s="2" t="str">
        <f t="shared" si="761"/>
        <v/>
      </c>
      <c r="Z691" s="2" t="str">
        <f t="shared" si="761"/>
        <v/>
      </c>
      <c r="AA691" s="2" t="str">
        <f t="shared" si="761"/>
        <v/>
      </c>
      <c r="AB691" s="2" t="str">
        <f t="shared" si="761"/>
        <v/>
      </c>
      <c r="AC691" s="2" t="str">
        <f t="shared" si="761"/>
        <v/>
      </c>
      <c r="AD691" s="2" t="str">
        <f t="shared" si="761"/>
        <v/>
      </c>
      <c r="AE691" s="2" t="str">
        <f t="shared" si="761"/>
        <v/>
      </c>
      <c r="AF691" s="2" t="str">
        <f t="shared" si="761"/>
        <v/>
      </c>
      <c r="AG691" s="2" t="str">
        <f t="shared" si="761"/>
        <v/>
      </c>
      <c r="AH691" s="2" t="str">
        <f t="shared" si="761"/>
        <v/>
      </c>
      <c r="AI691" s="2" t="str">
        <f t="shared" si="761"/>
        <v/>
      </c>
    </row>
    <row r="692" spans="2:35" ht="15" customHeight="1" x14ac:dyDescent="0.3">
      <c r="B692" t="s">
        <v>96</v>
      </c>
      <c r="C692" t="s">
        <v>388</v>
      </c>
      <c r="D692" t="s">
        <v>5</v>
      </c>
      <c r="E692" s="9" t="s">
        <v>522</v>
      </c>
      <c r="F692" t="s">
        <v>63</v>
      </c>
      <c r="G692" s="9"/>
      <c r="H692" s="3">
        <v>1</v>
      </c>
      <c r="I692" s="8">
        <f>IF(H692="","",INDEX(Systems!F$4:F$985,MATCH($F692,Systems!D$4:D$985,0),1))</f>
        <v>12000</v>
      </c>
      <c r="J692" s="9">
        <f>IF(H692="","",INDEX(Systems!E$4:E$985,MATCH($F692,Systems!D$4:D$985,0),1))</f>
        <v>15</v>
      </c>
      <c r="K692" s="9" t="s">
        <v>108</v>
      </c>
      <c r="L692" s="9">
        <v>1990</v>
      </c>
      <c r="M692" s="9">
        <v>3</v>
      </c>
      <c r="N692" s="8">
        <f t="shared" si="703"/>
        <v>12000</v>
      </c>
      <c r="O692" s="9">
        <f t="shared" si="704"/>
        <v>2019</v>
      </c>
      <c r="P692" s="2">
        <f t="shared" ref="P692:AI692" si="762">IF($B692="","",IF($O692=P$3,$N692*(1+(O$2*0.03)),IF(P$3=$O692+$J692,$N692*(1+(O$2*0.03)),IF(P$3=$O692+2*$J692,$N692*(1+(O$2*0.03)),IF(P$3=$O692+3*$J692,$N692*(1+(O$2*0.03)),IF(P$3=$O692+4*$J692,$N692*(1+(O$2*0.03)),IF(P$3=$O692+5*$J692,$N692*(1+(O$2*0.03)),"")))))))</f>
        <v>12000</v>
      </c>
      <c r="Q692" s="2" t="str">
        <f t="shared" si="762"/>
        <v/>
      </c>
      <c r="R692" s="2" t="str">
        <f t="shared" si="762"/>
        <v/>
      </c>
      <c r="S692" s="2" t="str">
        <f t="shared" si="762"/>
        <v/>
      </c>
      <c r="T692" s="2" t="str">
        <f t="shared" si="762"/>
        <v/>
      </c>
      <c r="U692" s="2" t="str">
        <f t="shared" si="762"/>
        <v/>
      </c>
      <c r="V692" s="2" t="str">
        <f t="shared" si="762"/>
        <v/>
      </c>
      <c r="W692" s="2" t="str">
        <f t="shared" si="762"/>
        <v/>
      </c>
      <c r="X692" s="2" t="str">
        <f t="shared" si="762"/>
        <v/>
      </c>
      <c r="Y692" s="2" t="str">
        <f t="shared" si="762"/>
        <v/>
      </c>
      <c r="Z692" s="2" t="str">
        <f t="shared" si="762"/>
        <v/>
      </c>
      <c r="AA692" s="2" t="str">
        <f t="shared" si="762"/>
        <v/>
      </c>
      <c r="AB692" s="2" t="str">
        <f t="shared" si="762"/>
        <v/>
      </c>
      <c r="AC692" s="2" t="str">
        <f t="shared" si="762"/>
        <v/>
      </c>
      <c r="AD692" s="2" t="str">
        <f t="shared" si="762"/>
        <v/>
      </c>
      <c r="AE692" s="2">
        <f t="shared" si="762"/>
        <v>17400</v>
      </c>
      <c r="AF692" s="2" t="str">
        <f t="shared" si="762"/>
        <v/>
      </c>
      <c r="AG692" s="2" t="str">
        <f t="shared" si="762"/>
        <v/>
      </c>
      <c r="AH692" s="2" t="str">
        <f t="shared" si="762"/>
        <v/>
      </c>
      <c r="AI692" s="2" t="str">
        <f t="shared" si="762"/>
        <v/>
      </c>
    </row>
    <row r="693" spans="2:35" ht="15" customHeight="1" x14ac:dyDescent="0.3">
      <c r="B693" t="s">
        <v>96</v>
      </c>
      <c r="C693" t="s">
        <v>388</v>
      </c>
      <c r="D693" t="s">
        <v>5</v>
      </c>
      <c r="E693" s="9" t="s">
        <v>485</v>
      </c>
      <c r="F693" t="s">
        <v>63</v>
      </c>
      <c r="G693" s="9"/>
      <c r="H693" s="3">
        <v>1</v>
      </c>
      <c r="I693" s="8">
        <f>IF(H693="","",INDEX(Systems!F$4:F$985,MATCH($F693,Systems!D$4:D$985,0),1))</f>
        <v>12000</v>
      </c>
      <c r="J693" s="9">
        <f>IF(H693="","",INDEX(Systems!E$4:E$985,MATCH($F693,Systems!D$4:D$985,0),1))</f>
        <v>15</v>
      </c>
      <c r="K693" s="9" t="s">
        <v>108</v>
      </c>
      <c r="L693" s="9">
        <v>1990</v>
      </c>
      <c r="M693" s="9">
        <v>3</v>
      </c>
      <c r="N693" s="8">
        <f t="shared" si="703"/>
        <v>12000</v>
      </c>
      <c r="O693" s="9">
        <f t="shared" si="704"/>
        <v>2019</v>
      </c>
      <c r="P693" s="2">
        <f t="shared" ref="P693:AI693" si="763">IF($B693="","",IF($O693=P$3,$N693*(1+(O$2*0.03)),IF(P$3=$O693+$J693,$N693*(1+(O$2*0.03)),IF(P$3=$O693+2*$J693,$N693*(1+(O$2*0.03)),IF(P$3=$O693+3*$J693,$N693*(1+(O$2*0.03)),IF(P$3=$O693+4*$J693,$N693*(1+(O$2*0.03)),IF(P$3=$O693+5*$J693,$N693*(1+(O$2*0.03)),"")))))))</f>
        <v>12000</v>
      </c>
      <c r="Q693" s="2" t="str">
        <f t="shared" si="763"/>
        <v/>
      </c>
      <c r="R693" s="2" t="str">
        <f t="shared" si="763"/>
        <v/>
      </c>
      <c r="S693" s="2" t="str">
        <f t="shared" si="763"/>
        <v/>
      </c>
      <c r="T693" s="2" t="str">
        <f t="shared" si="763"/>
        <v/>
      </c>
      <c r="U693" s="2" t="str">
        <f t="shared" si="763"/>
        <v/>
      </c>
      <c r="V693" s="2" t="str">
        <f t="shared" si="763"/>
        <v/>
      </c>
      <c r="W693" s="2" t="str">
        <f t="shared" si="763"/>
        <v/>
      </c>
      <c r="X693" s="2" t="str">
        <f t="shared" si="763"/>
        <v/>
      </c>
      <c r="Y693" s="2" t="str">
        <f t="shared" si="763"/>
        <v/>
      </c>
      <c r="Z693" s="2" t="str">
        <f t="shared" si="763"/>
        <v/>
      </c>
      <c r="AA693" s="2" t="str">
        <f t="shared" si="763"/>
        <v/>
      </c>
      <c r="AB693" s="2" t="str">
        <f t="shared" si="763"/>
        <v/>
      </c>
      <c r="AC693" s="2" t="str">
        <f t="shared" si="763"/>
        <v/>
      </c>
      <c r="AD693" s="2" t="str">
        <f t="shared" si="763"/>
        <v/>
      </c>
      <c r="AE693" s="2">
        <f t="shared" si="763"/>
        <v>17400</v>
      </c>
      <c r="AF693" s="2" t="str">
        <f t="shared" si="763"/>
        <v/>
      </c>
      <c r="AG693" s="2" t="str">
        <f t="shared" si="763"/>
        <v/>
      </c>
      <c r="AH693" s="2" t="str">
        <f t="shared" si="763"/>
        <v/>
      </c>
      <c r="AI693" s="2" t="str">
        <f t="shared" si="763"/>
        <v/>
      </c>
    </row>
    <row r="694" spans="2:35" ht="15" customHeight="1" x14ac:dyDescent="0.3">
      <c r="B694" t="s">
        <v>96</v>
      </c>
      <c r="C694" t="s">
        <v>388</v>
      </c>
      <c r="D694" t="s">
        <v>5</v>
      </c>
      <c r="E694" s="9" t="s">
        <v>485</v>
      </c>
      <c r="F694" t="s">
        <v>63</v>
      </c>
      <c r="G694" s="9"/>
      <c r="H694" s="3">
        <v>1</v>
      </c>
      <c r="I694" s="8">
        <f>IF(H694="","",INDEX(Systems!F$4:F$985,MATCH($F694,Systems!D$4:D$985,0),1))</f>
        <v>12000</v>
      </c>
      <c r="J694" s="9">
        <f>IF(H694="","",INDEX(Systems!E$4:E$985,MATCH($F694,Systems!D$4:D$985,0),1))</f>
        <v>15</v>
      </c>
      <c r="K694" s="9" t="s">
        <v>108</v>
      </c>
      <c r="L694" s="9">
        <v>1990</v>
      </c>
      <c r="M694" s="9">
        <v>3</v>
      </c>
      <c r="N694" s="8">
        <f t="shared" si="703"/>
        <v>12000</v>
      </c>
      <c r="O694" s="9">
        <f t="shared" si="704"/>
        <v>2019</v>
      </c>
      <c r="P694" s="2">
        <f t="shared" ref="P694:AI694" si="764">IF($B694="","",IF($O694=P$3,$N694*(1+(O$2*0.03)),IF(P$3=$O694+$J694,$N694*(1+(O$2*0.03)),IF(P$3=$O694+2*$J694,$N694*(1+(O$2*0.03)),IF(P$3=$O694+3*$J694,$N694*(1+(O$2*0.03)),IF(P$3=$O694+4*$J694,$N694*(1+(O$2*0.03)),IF(P$3=$O694+5*$J694,$N694*(1+(O$2*0.03)),"")))))))</f>
        <v>12000</v>
      </c>
      <c r="Q694" s="2" t="str">
        <f t="shared" si="764"/>
        <v/>
      </c>
      <c r="R694" s="2" t="str">
        <f t="shared" si="764"/>
        <v/>
      </c>
      <c r="S694" s="2" t="str">
        <f t="shared" si="764"/>
        <v/>
      </c>
      <c r="T694" s="2" t="str">
        <f t="shared" si="764"/>
        <v/>
      </c>
      <c r="U694" s="2" t="str">
        <f t="shared" si="764"/>
        <v/>
      </c>
      <c r="V694" s="2" t="str">
        <f t="shared" si="764"/>
        <v/>
      </c>
      <c r="W694" s="2" t="str">
        <f t="shared" si="764"/>
        <v/>
      </c>
      <c r="X694" s="2" t="str">
        <f t="shared" si="764"/>
        <v/>
      </c>
      <c r="Y694" s="2" t="str">
        <f t="shared" si="764"/>
        <v/>
      </c>
      <c r="Z694" s="2" t="str">
        <f t="shared" si="764"/>
        <v/>
      </c>
      <c r="AA694" s="2" t="str">
        <f t="shared" si="764"/>
        <v/>
      </c>
      <c r="AB694" s="2" t="str">
        <f t="shared" si="764"/>
        <v/>
      </c>
      <c r="AC694" s="2" t="str">
        <f t="shared" si="764"/>
        <v/>
      </c>
      <c r="AD694" s="2" t="str">
        <f t="shared" si="764"/>
        <v/>
      </c>
      <c r="AE694" s="2">
        <f t="shared" si="764"/>
        <v>17400</v>
      </c>
      <c r="AF694" s="2" t="str">
        <f t="shared" si="764"/>
        <v/>
      </c>
      <c r="AG694" s="2" t="str">
        <f t="shared" si="764"/>
        <v/>
      </c>
      <c r="AH694" s="2" t="str">
        <f t="shared" si="764"/>
        <v/>
      </c>
      <c r="AI694" s="2" t="str">
        <f t="shared" si="764"/>
        <v/>
      </c>
    </row>
    <row r="695" spans="2:35" ht="15" customHeight="1" x14ac:dyDescent="0.3">
      <c r="B695" t="s">
        <v>96</v>
      </c>
      <c r="C695" t="s">
        <v>388</v>
      </c>
      <c r="D695" t="s">
        <v>5</v>
      </c>
      <c r="E695" s="9" t="s">
        <v>520</v>
      </c>
      <c r="F695" t="s">
        <v>63</v>
      </c>
      <c r="G695" s="9"/>
      <c r="H695" s="3">
        <v>1</v>
      </c>
      <c r="I695" s="8">
        <f>IF(H695="","",INDEX(Systems!F$4:F$985,MATCH($F695,Systems!D$4:D$985,0),1))</f>
        <v>12000</v>
      </c>
      <c r="J695" s="9">
        <f>IF(H695="","",INDEX(Systems!E$4:E$985,MATCH($F695,Systems!D$4:D$985,0),1))</f>
        <v>15</v>
      </c>
      <c r="K695" s="9" t="s">
        <v>108</v>
      </c>
      <c r="L695" s="9">
        <v>2009</v>
      </c>
      <c r="M695" s="9">
        <v>3</v>
      </c>
      <c r="N695" s="8">
        <f t="shared" si="703"/>
        <v>12000</v>
      </c>
      <c r="O695" s="9">
        <f t="shared" si="704"/>
        <v>2024</v>
      </c>
      <c r="P695" s="2" t="str">
        <f t="shared" ref="P695:AI695" si="765">IF($B695="","",IF($O695=P$3,$N695*(1+(O$2*0.03)),IF(P$3=$O695+$J695,$N695*(1+(O$2*0.03)),IF(P$3=$O695+2*$J695,$N695*(1+(O$2*0.03)),IF(P$3=$O695+3*$J695,$N695*(1+(O$2*0.03)),IF(P$3=$O695+4*$J695,$N695*(1+(O$2*0.03)),IF(P$3=$O695+5*$J695,$N695*(1+(O$2*0.03)),"")))))))</f>
        <v/>
      </c>
      <c r="Q695" s="2" t="str">
        <f t="shared" si="765"/>
        <v/>
      </c>
      <c r="R695" s="2" t="str">
        <f t="shared" si="765"/>
        <v/>
      </c>
      <c r="S695" s="2" t="str">
        <f t="shared" si="765"/>
        <v/>
      </c>
      <c r="T695" s="2" t="str">
        <f t="shared" si="765"/>
        <v/>
      </c>
      <c r="U695" s="2">
        <f t="shared" si="765"/>
        <v>13799.999999999998</v>
      </c>
      <c r="V695" s="2" t="str">
        <f t="shared" si="765"/>
        <v/>
      </c>
      <c r="W695" s="2" t="str">
        <f t="shared" si="765"/>
        <v/>
      </c>
      <c r="X695" s="2" t="str">
        <f t="shared" si="765"/>
        <v/>
      </c>
      <c r="Y695" s="2" t="str">
        <f t="shared" si="765"/>
        <v/>
      </c>
      <c r="Z695" s="2" t="str">
        <f t="shared" si="765"/>
        <v/>
      </c>
      <c r="AA695" s="2" t="str">
        <f t="shared" si="765"/>
        <v/>
      </c>
      <c r="AB695" s="2" t="str">
        <f t="shared" si="765"/>
        <v/>
      </c>
      <c r="AC695" s="2" t="str">
        <f t="shared" si="765"/>
        <v/>
      </c>
      <c r="AD695" s="2" t="str">
        <f t="shared" si="765"/>
        <v/>
      </c>
      <c r="AE695" s="2" t="str">
        <f t="shared" si="765"/>
        <v/>
      </c>
      <c r="AF695" s="2" t="str">
        <f t="shared" si="765"/>
        <v/>
      </c>
      <c r="AG695" s="2" t="str">
        <f t="shared" si="765"/>
        <v/>
      </c>
      <c r="AH695" s="2" t="str">
        <f t="shared" si="765"/>
        <v/>
      </c>
      <c r="AI695" s="2" t="str">
        <f t="shared" si="765"/>
        <v/>
      </c>
    </row>
    <row r="696" spans="2:35" ht="15" customHeight="1" x14ac:dyDescent="0.3">
      <c r="B696" t="s">
        <v>96</v>
      </c>
      <c r="C696" t="s">
        <v>388</v>
      </c>
      <c r="D696" t="s">
        <v>5</v>
      </c>
      <c r="E696" s="9" t="s">
        <v>521</v>
      </c>
      <c r="F696" t="s">
        <v>63</v>
      </c>
      <c r="G696" s="9"/>
      <c r="H696" s="3">
        <v>1</v>
      </c>
      <c r="I696" s="8">
        <f>IF(H696="","",INDEX(Systems!F$4:F$985,MATCH($F696,Systems!D$4:D$985,0),1))</f>
        <v>12000</v>
      </c>
      <c r="J696" s="9">
        <f>IF(H696="","",INDEX(Systems!E$4:E$985,MATCH($F696,Systems!D$4:D$985,0),1))</f>
        <v>15</v>
      </c>
      <c r="K696" s="9" t="s">
        <v>109</v>
      </c>
      <c r="L696" s="9">
        <v>1990</v>
      </c>
      <c r="M696" s="9">
        <v>3</v>
      </c>
      <c r="N696" s="8">
        <f t="shared" si="703"/>
        <v>12000</v>
      </c>
      <c r="O696" s="9">
        <f t="shared" si="704"/>
        <v>2019</v>
      </c>
      <c r="P696" s="2">
        <f t="shared" ref="P696:AI696" si="766">IF($B696="","",IF($O696=P$3,$N696*(1+(O$2*0.03)),IF(P$3=$O696+$J696,$N696*(1+(O$2*0.03)),IF(P$3=$O696+2*$J696,$N696*(1+(O$2*0.03)),IF(P$3=$O696+3*$J696,$N696*(1+(O$2*0.03)),IF(P$3=$O696+4*$J696,$N696*(1+(O$2*0.03)),IF(P$3=$O696+5*$J696,$N696*(1+(O$2*0.03)),"")))))))</f>
        <v>12000</v>
      </c>
      <c r="Q696" s="2" t="str">
        <f t="shared" si="766"/>
        <v/>
      </c>
      <c r="R696" s="2" t="str">
        <f t="shared" si="766"/>
        <v/>
      </c>
      <c r="S696" s="2" t="str">
        <f t="shared" si="766"/>
        <v/>
      </c>
      <c r="T696" s="2" t="str">
        <f t="shared" si="766"/>
        <v/>
      </c>
      <c r="U696" s="2" t="str">
        <f t="shared" si="766"/>
        <v/>
      </c>
      <c r="V696" s="2" t="str">
        <f t="shared" si="766"/>
        <v/>
      </c>
      <c r="W696" s="2" t="str">
        <f t="shared" si="766"/>
        <v/>
      </c>
      <c r="X696" s="2" t="str">
        <f t="shared" si="766"/>
        <v/>
      </c>
      <c r="Y696" s="2" t="str">
        <f t="shared" si="766"/>
        <v/>
      </c>
      <c r="Z696" s="2" t="str">
        <f t="shared" si="766"/>
        <v/>
      </c>
      <c r="AA696" s="2" t="str">
        <f t="shared" si="766"/>
        <v/>
      </c>
      <c r="AB696" s="2" t="str">
        <f t="shared" si="766"/>
        <v/>
      </c>
      <c r="AC696" s="2" t="str">
        <f t="shared" si="766"/>
        <v/>
      </c>
      <c r="AD696" s="2" t="str">
        <f t="shared" si="766"/>
        <v/>
      </c>
      <c r="AE696" s="2">
        <f t="shared" si="766"/>
        <v>17400</v>
      </c>
      <c r="AF696" s="2" t="str">
        <f t="shared" si="766"/>
        <v/>
      </c>
      <c r="AG696" s="2" t="str">
        <f t="shared" si="766"/>
        <v/>
      </c>
      <c r="AH696" s="2" t="str">
        <f t="shared" si="766"/>
        <v/>
      </c>
      <c r="AI696" s="2" t="str">
        <f t="shared" si="766"/>
        <v/>
      </c>
    </row>
    <row r="697" spans="2:35" ht="15" customHeight="1" x14ac:dyDescent="0.3">
      <c r="B697" t="s">
        <v>96</v>
      </c>
      <c r="C697" t="s">
        <v>388</v>
      </c>
      <c r="D697" t="s">
        <v>5</v>
      </c>
      <c r="E697" s="9" t="s">
        <v>521</v>
      </c>
      <c r="F697" t="s">
        <v>63</v>
      </c>
      <c r="G697" s="9"/>
      <c r="H697" s="3">
        <v>1</v>
      </c>
      <c r="I697" s="8">
        <f>IF(H697="","",INDEX(Systems!F$4:F$985,MATCH($F697,Systems!D$4:D$985,0),1))</f>
        <v>12000</v>
      </c>
      <c r="J697" s="9">
        <f>IF(H697="","",INDEX(Systems!E$4:E$985,MATCH($F697,Systems!D$4:D$985,0),1))</f>
        <v>15</v>
      </c>
      <c r="K697" s="9" t="s">
        <v>109</v>
      </c>
      <c r="L697" s="9">
        <v>2009</v>
      </c>
      <c r="M697" s="9">
        <v>3</v>
      </c>
      <c r="N697" s="8">
        <f t="shared" ref="N697:N760" si="767">IF(H697="","",H697*I697)</f>
        <v>12000</v>
      </c>
      <c r="O697" s="9">
        <f t="shared" ref="O697:O760" si="768">IF(M697="","",IF(IF(M697=1,$C$1,IF(M697=2,L697+(0.8*J697),IF(M697=3,L697+J697)))&lt;$C$1,$C$1,(IF(M697=1,$C$1,IF(M697=2,L697+(0.8*J697),IF(M697=3,L697+J697))))))</f>
        <v>2024</v>
      </c>
      <c r="P697" s="2" t="str">
        <f t="shared" ref="P697:AI697" si="769">IF($B697="","",IF($O697=P$3,$N697*(1+(O$2*0.03)),IF(P$3=$O697+$J697,$N697*(1+(O$2*0.03)),IF(P$3=$O697+2*$J697,$N697*(1+(O$2*0.03)),IF(P$3=$O697+3*$J697,$N697*(1+(O$2*0.03)),IF(P$3=$O697+4*$J697,$N697*(1+(O$2*0.03)),IF(P$3=$O697+5*$J697,$N697*(1+(O$2*0.03)),"")))))))</f>
        <v/>
      </c>
      <c r="Q697" s="2" t="str">
        <f t="shared" si="769"/>
        <v/>
      </c>
      <c r="R697" s="2" t="str">
        <f t="shared" si="769"/>
        <v/>
      </c>
      <c r="S697" s="2" t="str">
        <f t="shared" si="769"/>
        <v/>
      </c>
      <c r="T697" s="2" t="str">
        <f t="shared" si="769"/>
        <v/>
      </c>
      <c r="U697" s="2">
        <f t="shared" si="769"/>
        <v>13799.999999999998</v>
      </c>
      <c r="V697" s="2" t="str">
        <f t="shared" si="769"/>
        <v/>
      </c>
      <c r="W697" s="2" t="str">
        <f t="shared" si="769"/>
        <v/>
      </c>
      <c r="X697" s="2" t="str">
        <f t="shared" si="769"/>
        <v/>
      </c>
      <c r="Y697" s="2" t="str">
        <f t="shared" si="769"/>
        <v/>
      </c>
      <c r="Z697" s="2" t="str">
        <f t="shared" si="769"/>
        <v/>
      </c>
      <c r="AA697" s="2" t="str">
        <f t="shared" si="769"/>
        <v/>
      </c>
      <c r="AB697" s="2" t="str">
        <f t="shared" si="769"/>
        <v/>
      </c>
      <c r="AC697" s="2" t="str">
        <f t="shared" si="769"/>
        <v/>
      </c>
      <c r="AD697" s="2" t="str">
        <f t="shared" si="769"/>
        <v/>
      </c>
      <c r="AE697" s="2" t="str">
        <f t="shared" si="769"/>
        <v/>
      </c>
      <c r="AF697" s="2" t="str">
        <f t="shared" si="769"/>
        <v/>
      </c>
      <c r="AG697" s="2" t="str">
        <f t="shared" si="769"/>
        <v/>
      </c>
      <c r="AH697" s="2" t="str">
        <f t="shared" si="769"/>
        <v/>
      </c>
      <c r="AI697" s="2" t="str">
        <f t="shared" si="769"/>
        <v/>
      </c>
    </row>
    <row r="698" spans="2:35" ht="15" customHeight="1" x14ac:dyDescent="0.3">
      <c r="B698" t="s">
        <v>96</v>
      </c>
      <c r="C698" t="s">
        <v>388</v>
      </c>
      <c r="D698" t="s">
        <v>5</v>
      </c>
      <c r="E698" s="9" t="s">
        <v>521</v>
      </c>
      <c r="F698" t="s">
        <v>63</v>
      </c>
      <c r="G698" s="9"/>
      <c r="H698" s="3">
        <v>1</v>
      </c>
      <c r="I698" s="8">
        <f>IF(H698="","",INDEX(Systems!F$4:F$985,MATCH($F698,Systems!D$4:D$985,0),1))</f>
        <v>12000</v>
      </c>
      <c r="J698" s="9">
        <f>IF(H698="","",INDEX(Systems!E$4:E$985,MATCH($F698,Systems!D$4:D$985,0),1))</f>
        <v>15</v>
      </c>
      <c r="K698" s="9" t="s">
        <v>109</v>
      </c>
      <c r="L698" s="9">
        <v>2009</v>
      </c>
      <c r="M698" s="9">
        <v>3</v>
      </c>
      <c r="N698" s="8">
        <f t="shared" si="767"/>
        <v>12000</v>
      </c>
      <c r="O698" s="9">
        <f t="shared" si="768"/>
        <v>2024</v>
      </c>
      <c r="P698" s="2" t="str">
        <f t="shared" ref="P698:AI698" si="770">IF($B698="","",IF($O698=P$3,$N698*(1+(O$2*0.03)),IF(P$3=$O698+$J698,$N698*(1+(O$2*0.03)),IF(P$3=$O698+2*$J698,$N698*(1+(O$2*0.03)),IF(P$3=$O698+3*$J698,$N698*(1+(O$2*0.03)),IF(P$3=$O698+4*$J698,$N698*(1+(O$2*0.03)),IF(P$3=$O698+5*$J698,$N698*(1+(O$2*0.03)),"")))))))</f>
        <v/>
      </c>
      <c r="Q698" s="2" t="str">
        <f t="shared" si="770"/>
        <v/>
      </c>
      <c r="R698" s="2" t="str">
        <f t="shared" si="770"/>
        <v/>
      </c>
      <c r="S698" s="2" t="str">
        <f t="shared" si="770"/>
        <v/>
      </c>
      <c r="T698" s="2" t="str">
        <f t="shared" si="770"/>
        <v/>
      </c>
      <c r="U698" s="2">
        <f t="shared" si="770"/>
        <v>13799.999999999998</v>
      </c>
      <c r="V698" s="2" t="str">
        <f t="shared" si="770"/>
        <v/>
      </c>
      <c r="W698" s="2" t="str">
        <f t="shared" si="770"/>
        <v/>
      </c>
      <c r="X698" s="2" t="str">
        <f t="shared" si="770"/>
        <v/>
      </c>
      <c r="Y698" s="2" t="str">
        <f t="shared" si="770"/>
        <v/>
      </c>
      <c r="Z698" s="2" t="str">
        <f t="shared" si="770"/>
        <v/>
      </c>
      <c r="AA698" s="2" t="str">
        <f t="shared" si="770"/>
        <v/>
      </c>
      <c r="AB698" s="2" t="str">
        <f t="shared" si="770"/>
        <v/>
      </c>
      <c r="AC698" s="2" t="str">
        <f t="shared" si="770"/>
        <v/>
      </c>
      <c r="AD698" s="2" t="str">
        <f t="shared" si="770"/>
        <v/>
      </c>
      <c r="AE698" s="2" t="str">
        <f t="shared" si="770"/>
        <v/>
      </c>
      <c r="AF698" s="2" t="str">
        <f t="shared" si="770"/>
        <v/>
      </c>
      <c r="AG698" s="2" t="str">
        <f t="shared" si="770"/>
        <v/>
      </c>
      <c r="AH698" s="2" t="str">
        <f t="shared" si="770"/>
        <v/>
      </c>
      <c r="AI698" s="2" t="str">
        <f t="shared" si="770"/>
        <v/>
      </c>
    </row>
    <row r="699" spans="2:35" ht="15" customHeight="1" x14ac:dyDescent="0.3">
      <c r="B699" t="s">
        <v>96</v>
      </c>
      <c r="C699" t="s">
        <v>388</v>
      </c>
      <c r="D699" t="s">
        <v>5</v>
      </c>
      <c r="E699" s="9" t="s">
        <v>521</v>
      </c>
      <c r="F699" t="s">
        <v>63</v>
      </c>
      <c r="G699" s="9"/>
      <c r="H699" s="3">
        <v>1</v>
      </c>
      <c r="I699" s="8">
        <f>IF(H699="","",INDEX(Systems!F$4:F$985,MATCH($F699,Systems!D$4:D$985,0),1))</f>
        <v>12000</v>
      </c>
      <c r="J699" s="9">
        <f>IF(H699="","",INDEX(Systems!E$4:E$985,MATCH($F699,Systems!D$4:D$985,0),1))</f>
        <v>15</v>
      </c>
      <c r="K699" s="9" t="s">
        <v>109</v>
      </c>
      <c r="L699" s="9">
        <v>2009</v>
      </c>
      <c r="M699" s="9">
        <v>3</v>
      </c>
      <c r="N699" s="8">
        <f t="shared" si="767"/>
        <v>12000</v>
      </c>
      <c r="O699" s="9">
        <f t="shared" si="768"/>
        <v>2024</v>
      </c>
      <c r="P699" s="2" t="str">
        <f t="shared" ref="P699:AI699" si="771">IF($B699="","",IF($O699=P$3,$N699*(1+(O$2*0.03)),IF(P$3=$O699+$J699,$N699*(1+(O$2*0.03)),IF(P$3=$O699+2*$J699,$N699*(1+(O$2*0.03)),IF(P$3=$O699+3*$J699,$N699*(1+(O$2*0.03)),IF(P$3=$O699+4*$J699,$N699*(1+(O$2*0.03)),IF(P$3=$O699+5*$J699,$N699*(1+(O$2*0.03)),"")))))))</f>
        <v/>
      </c>
      <c r="Q699" s="2" t="str">
        <f t="shared" si="771"/>
        <v/>
      </c>
      <c r="R699" s="2" t="str">
        <f t="shared" si="771"/>
        <v/>
      </c>
      <c r="S699" s="2" t="str">
        <f t="shared" si="771"/>
        <v/>
      </c>
      <c r="T699" s="2" t="str">
        <f t="shared" si="771"/>
        <v/>
      </c>
      <c r="U699" s="2">
        <f t="shared" si="771"/>
        <v>13799.999999999998</v>
      </c>
      <c r="V699" s="2" t="str">
        <f t="shared" si="771"/>
        <v/>
      </c>
      <c r="W699" s="2" t="str">
        <f t="shared" si="771"/>
        <v/>
      </c>
      <c r="X699" s="2" t="str">
        <f t="shared" si="771"/>
        <v/>
      </c>
      <c r="Y699" s="2" t="str">
        <f t="shared" si="771"/>
        <v/>
      </c>
      <c r="Z699" s="2" t="str">
        <f t="shared" si="771"/>
        <v/>
      </c>
      <c r="AA699" s="2" t="str">
        <f t="shared" si="771"/>
        <v/>
      </c>
      <c r="AB699" s="2" t="str">
        <f t="shared" si="771"/>
        <v/>
      </c>
      <c r="AC699" s="2" t="str">
        <f t="shared" si="771"/>
        <v/>
      </c>
      <c r="AD699" s="2" t="str">
        <f t="shared" si="771"/>
        <v/>
      </c>
      <c r="AE699" s="2" t="str">
        <f t="shared" si="771"/>
        <v/>
      </c>
      <c r="AF699" s="2" t="str">
        <f t="shared" si="771"/>
        <v/>
      </c>
      <c r="AG699" s="2" t="str">
        <f t="shared" si="771"/>
        <v/>
      </c>
      <c r="AH699" s="2" t="str">
        <f t="shared" si="771"/>
        <v/>
      </c>
      <c r="AI699" s="2" t="str">
        <f t="shared" si="771"/>
        <v/>
      </c>
    </row>
    <row r="700" spans="2:35" ht="15" customHeight="1" x14ac:dyDescent="0.3">
      <c r="B700" t="s">
        <v>96</v>
      </c>
      <c r="C700" t="s">
        <v>388</v>
      </c>
      <c r="D700" t="s">
        <v>5</v>
      </c>
      <c r="E700" s="9" t="s">
        <v>521</v>
      </c>
      <c r="F700" t="s">
        <v>63</v>
      </c>
      <c r="G700" s="9"/>
      <c r="H700" s="3">
        <v>1</v>
      </c>
      <c r="I700" s="8">
        <f>IF(H700="","",INDEX(Systems!F$4:F$985,MATCH($F700,Systems!D$4:D$985,0),1))</f>
        <v>12000</v>
      </c>
      <c r="J700" s="9">
        <f>IF(H700="","",INDEX(Systems!E$4:E$985,MATCH($F700,Systems!D$4:D$985,0),1))</f>
        <v>15</v>
      </c>
      <c r="K700" s="9" t="s">
        <v>109</v>
      </c>
      <c r="L700" s="9">
        <v>2009</v>
      </c>
      <c r="M700" s="9">
        <v>3</v>
      </c>
      <c r="N700" s="8">
        <f t="shared" si="767"/>
        <v>12000</v>
      </c>
      <c r="O700" s="9">
        <f t="shared" si="768"/>
        <v>2024</v>
      </c>
      <c r="P700" s="2" t="str">
        <f t="shared" ref="P700:AI700" si="772">IF($B700="","",IF($O700=P$3,$N700*(1+(O$2*0.03)),IF(P$3=$O700+$J700,$N700*(1+(O$2*0.03)),IF(P$3=$O700+2*$J700,$N700*(1+(O$2*0.03)),IF(P$3=$O700+3*$J700,$N700*(1+(O$2*0.03)),IF(P$3=$O700+4*$J700,$N700*(1+(O$2*0.03)),IF(P$3=$O700+5*$J700,$N700*(1+(O$2*0.03)),"")))))))</f>
        <v/>
      </c>
      <c r="Q700" s="2" t="str">
        <f t="shared" si="772"/>
        <v/>
      </c>
      <c r="R700" s="2" t="str">
        <f t="shared" si="772"/>
        <v/>
      </c>
      <c r="S700" s="2" t="str">
        <f t="shared" si="772"/>
        <v/>
      </c>
      <c r="T700" s="2" t="str">
        <f t="shared" si="772"/>
        <v/>
      </c>
      <c r="U700" s="2">
        <f t="shared" si="772"/>
        <v>13799.999999999998</v>
      </c>
      <c r="V700" s="2" t="str">
        <f t="shared" si="772"/>
        <v/>
      </c>
      <c r="W700" s="2" t="str">
        <f t="shared" si="772"/>
        <v/>
      </c>
      <c r="X700" s="2" t="str">
        <f t="shared" si="772"/>
        <v/>
      </c>
      <c r="Y700" s="2" t="str">
        <f t="shared" si="772"/>
        <v/>
      </c>
      <c r="Z700" s="2" t="str">
        <f t="shared" si="772"/>
        <v/>
      </c>
      <c r="AA700" s="2" t="str">
        <f t="shared" si="772"/>
        <v/>
      </c>
      <c r="AB700" s="2" t="str">
        <f t="shared" si="772"/>
        <v/>
      </c>
      <c r="AC700" s="2" t="str">
        <f t="shared" si="772"/>
        <v/>
      </c>
      <c r="AD700" s="2" t="str">
        <f t="shared" si="772"/>
        <v/>
      </c>
      <c r="AE700" s="2" t="str">
        <f t="shared" si="772"/>
        <v/>
      </c>
      <c r="AF700" s="2" t="str">
        <f t="shared" si="772"/>
        <v/>
      </c>
      <c r="AG700" s="2" t="str">
        <f t="shared" si="772"/>
        <v/>
      </c>
      <c r="AH700" s="2" t="str">
        <f t="shared" si="772"/>
        <v/>
      </c>
      <c r="AI700" s="2" t="str">
        <f t="shared" si="772"/>
        <v/>
      </c>
    </row>
    <row r="701" spans="2:35" ht="15" customHeight="1" x14ac:dyDescent="0.3">
      <c r="B701" t="s">
        <v>96</v>
      </c>
      <c r="C701" t="s">
        <v>388</v>
      </c>
      <c r="D701" t="s">
        <v>9</v>
      </c>
      <c r="E701" s="9" t="s">
        <v>485</v>
      </c>
      <c r="F701" t="s">
        <v>150</v>
      </c>
      <c r="G701" s="9"/>
      <c r="H701" s="3">
        <v>1920</v>
      </c>
      <c r="I701" s="8">
        <f>IF(H701="","",INDEX(Systems!F$4:F$985,MATCH($F701,Systems!D$4:D$985,0),1))</f>
        <v>4</v>
      </c>
      <c r="J701" s="9">
        <f>IF(H701="","",INDEX(Systems!E$4:E$985,MATCH($F701,Systems!D$4:D$985,0),1))</f>
        <v>20</v>
      </c>
      <c r="K701" s="9" t="s">
        <v>108</v>
      </c>
      <c r="L701" s="9">
        <v>2000</v>
      </c>
      <c r="M701" s="9">
        <v>3</v>
      </c>
      <c r="N701" s="8">
        <f t="shared" si="767"/>
        <v>7680</v>
      </c>
      <c r="O701" s="9">
        <f t="shared" si="768"/>
        <v>2020</v>
      </c>
      <c r="P701" s="2" t="str">
        <f t="shared" ref="P701:AI701" si="773">IF($B701="","",IF($O701=P$3,$N701*(1+(O$2*0.03)),IF(P$3=$O701+$J701,$N701*(1+(O$2*0.03)),IF(P$3=$O701+2*$J701,$N701*(1+(O$2*0.03)),IF(P$3=$O701+3*$J701,$N701*(1+(O$2*0.03)),IF(P$3=$O701+4*$J701,$N701*(1+(O$2*0.03)),IF(P$3=$O701+5*$J701,$N701*(1+(O$2*0.03)),"")))))))</f>
        <v/>
      </c>
      <c r="Q701" s="2">
        <f t="shared" si="773"/>
        <v>7910.4000000000005</v>
      </c>
      <c r="R701" s="2" t="str">
        <f t="shared" si="773"/>
        <v/>
      </c>
      <c r="S701" s="2" t="str">
        <f t="shared" si="773"/>
        <v/>
      </c>
      <c r="T701" s="2" t="str">
        <f t="shared" si="773"/>
        <v/>
      </c>
      <c r="U701" s="2" t="str">
        <f t="shared" si="773"/>
        <v/>
      </c>
      <c r="V701" s="2" t="str">
        <f t="shared" si="773"/>
        <v/>
      </c>
      <c r="W701" s="2" t="str">
        <f t="shared" si="773"/>
        <v/>
      </c>
      <c r="X701" s="2" t="str">
        <f t="shared" si="773"/>
        <v/>
      </c>
      <c r="Y701" s="2" t="str">
        <f t="shared" si="773"/>
        <v/>
      </c>
      <c r="Z701" s="2" t="str">
        <f t="shared" si="773"/>
        <v/>
      </c>
      <c r="AA701" s="2" t="str">
        <f t="shared" si="773"/>
        <v/>
      </c>
      <c r="AB701" s="2" t="str">
        <f t="shared" si="773"/>
        <v/>
      </c>
      <c r="AC701" s="2" t="str">
        <f t="shared" si="773"/>
        <v/>
      </c>
      <c r="AD701" s="2" t="str">
        <f t="shared" si="773"/>
        <v/>
      </c>
      <c r="AE701" s="2" t="str">
        <f t="shared" si="773"/>
        <v/>
      </c>
      <c r="AF701" s="2" t="str">
        <f t="shared" si="773"/>
        <v/>
      </c>
      <c r="AG701" s="2" t="str">
        <f t="shared" si="773"/>
        <v/>
      </c>
      <c r="AH701" s="2" t="str">
        <f t="shared" si="773"/>
        <v/>
      </c>
      <c r="AI701" s="2" t="str">
        <f t="shared" si="773"/>
        <v/>
      </c>
    </row>
    <row r="702" spans="2:35" ht="15" customHeight="1" x14ac:dyDescent="0.3">
      <c r="B702" t="s">
        <v>96</v>
      </c>
      <c r="C702" t="s">
        <v>388</v>
      </c>
      <c r="D702" t="s">
        <v>9</v>
      </c>
      <c r="E702" s="9" t="s">
        <v>475</v>
      </c>
      <c r="F702" t="s">
        <v>150</v>
      </c>
      <c r="G702" s="9"/>
      <c r="H702" s="3">
        <v>960</v>
      </c>
      <c r="I702" s="8">
        <f>IF(H702="","",INDEX(Systems!F$4:F$985,MATCH($F702,Systems!D$4:D$985,0),1))</f>
        <v>4</v>
      </c>
      <c r="J702" s="9">
        <f>IF(H702="","",INDEX(Systems!E$4:E$985,MATCH($F702,Systems!D$4:D$985,0),1))</f>
        <v>20</v>
      </c>
      <c r="K702" s="9" t="s">
        <v>108</v>
      </c>
      <c r="L702" s="9">
        <v>2000</v>
      </c>
      <c r="M702" s="9">
        <v>3</v>
      </c>
      <c r="N702" s="8">
        <f t="shared" si="767"/>
        <v>3840</v>
      </c>
      <c r="O702" s="9">
        <f t="shared" si="768"/>
        <v>2020</v>
      </c>
      <c r="P702" s="2" t="str">
        <f t="shared" ref="P702:AI702" si="774">IF($B702="","",IF($O702=P$3,$N702*(1+(O$2*0.03)),IF(P$3=$O702+$J702,$N702*(1+(O$2*0.03)),IF(P$3=$O702+2*$J702,$N702*(1+(O$2*0.03)),IF(P$3=$O702+3*$J702,$N702*(1+(O$2*0.03)),IF(P$3=$O702+4*$J702,$N702*(1+(O$2*0.03)),IF(P$3=$O702+5*$J702,$N702*(1+(O$2*0.03)),"")))))))</f>
        <v/>
      </c>
      <c r="Q702" s="2">
        <f t="shared" si="774"/>
        <v>3955.2000000000003</v>
      </c>
      <c r="R702" s="2" t="str">
        <f t="shared" si="774"/>
        <v/>
      </c>
      <c r="S702" s="2" t="str">
        <f t="shared" si="774"/>
        <v/>
      </c>
      <c r="T702" s="2" t="str">
        <f t="shared" si="774"/>
        <v/>
      </c>
      <c r="U702" s="2" t="str">
        <f t="shared" si="774"/>
        <v/>
      </c>
      <c r="V702" s="2" t="str">
        <f t="shared" si="774"/>
        <v/>
      </c>
      <c r="W702" s="2" t="str">
        <f t="shared" si="774"/>
        <v/>
      </c>
      <c r="X702" s="2" t="str">
        <f t="shared" si="774"/>
        <v/>
      </c>
      <c r="Y702" s="2" t="str">
        <f t="shared" si="774"/>
        <v/>
      </c>
      <c r="Z702" s="2" t="str">
        <f t="shared" si="774"/>
        <v/>
      </c>
      <c r="AA702" s="2" t="str">
        <f t="shared" si="774"/>
        <v/>
      </c>
      <c r="AB702" s="2" t="str">
        <f t="shared" si="774"/>
        <v/>
      </c>
      <c r="AC702" s="2" t="str">
        <f t="shared" si="774"/>
        <v/>
      </c>
      <c r="AD702" s="2" t="str">
        <f t="shared" si="774"/>
        <v/>
      </c>
      <c r="AE702" s="2" t="str">
        <f t="shared" si="774"/>
        <v/>
      </c>
      <c r="AF702" s="2" t="str">
        <f t="shared" si="774"/>
        <v/>
      </c>
      <c r="AG702" s="2" t="str">
        <f t="shared" si="774"/>
        <v/>
      </c>
      <c r="AH702" s="2" t="str">
        <f t="shared" si="774"/>
        <v/>
      </c>
      <c r="AI702" s="2" t="str">
        <f t="shared" si="774"/>
        <v/>
      </c>
    </row>
    <row r="703" spans="2:35" ht="15" customHeight="1" x14ac:dyDescent="0.3">
      <c r="B703" t="s">
        <v>96</v>
      </c>
      <c r="C703" t="s">
        <v>388</v>
      </c>
      <c r="D703" t="s">
        <v>9</v>
      </c>
      <c r="E703" s="9" t="s">
        <v>476</v>
      </c>
      <c r="F703" t="s">
        <v>150</v>
      </c>
      <c r="G703" s="9"/>
      <c r="H703" s="3">
        <v>960</v>
      </c>
      <c r="I703" s="8">
        <f>IF(H703="","",INDEX(Systems!F$4:F$985,MATCH($F703,Systems!D$4:D$985,0),1))</f>
        <v>4</v>
      </c>
      <c r="J703" s="9">
        <f>IF(H703="","",INDEX(Systems!E$4:E$985,MATCH($F703,Systems!D$4:D$985,0),1))</f>
        <v>20</v>
      </c>
      <c r="K703" s="9" t="s">
        <v>108</v>
      </c>
      <c r="L703" s="9">
        <v>1990</v>
      </c>
      <c r="M703" s="9">
        <v>3</v>
      </c>
      <c r="N703" s="8">
        <f t="shared" si="767"/>
        <v>3840</v>
      </c>
      <c r="O703" s="9">
        <f t="shared" si="768"/>
        <v>2019</v>
      </c>
      <c r="P703" s="2">
        <f t="shared" ref="P703:AI703" si="775">IF($B703="","",IF($O703=P$3,$N703*(1+(O$2*0.03)),IF(P$3=$O703+$J703,$N703*(1+(O$2*0.03)),IF(P$3=$O703+2*$J703,$N703*(1+(O$2*0.03)),IF(P$3=$O703+3*$J703,$N703*(1+(O$2*0.03)),IF(P$3=$O703+4*$J703,$N703*(1+(O$2*0.03)),IF(P$3=$O703+5*$J703,$N703*(1+(O$2*0.03)),"")))))))</f>
        <v>3840</v>
      </c>
      <c r="Q703" s="2" t="str">
        <f t="shared" si="775"/>
        <v/>
      </c>
      <c r="R703" s="2" t="str">
        <f t="shared" si="775"/>
        <v/>
      </c>
      <c r="S703" s="2" t="str">
        <f t="shared" si="775"/>
        <v/>
      </c>
      <c r="T703" s="2" t="str">
        <f t="shared" si="775"/>
        <v/>
      </c>
      <c r="U703" s="2" t="str">
        <f t="shared" si="775"/>
        <v/>
      </c>
      <c r="V703" s="2" t="str">
        <f t="shared" si="775"/>
        <v/>
      </c>
      <c r="W703" s="2" t="str">
        <f t="shared" si="775"/>
        <v/>
      </c>
      <c r="X703" s="2" t="str">
        <f t="shared" si="775"/>
        <v/>
      </c>
      <c r="Y703" s="2" t="str">
        <f t="shared" si="775"/>
        <v/>
      </c>
      <c r="Z703" s="2" t="str">
        <f t="shared" si="775"/>
        <v/>
      </c>
      <c r="AA703" s="2" t="str">
        <f t="shared" si="775"/>
        <v/>
      </c>
      <c r="AB703" s="2" t="str">
        <f t="shared" si="775"/>
        <v/>
      </c>
      <c r="AC703" s="2" t="str">
        <f t="shared" si="775"/>
        <v/>
      </c>
      <c r="AD703" s="2" t="str">
        <f t="shared" si="775"/>
        <v/>
      </c>
      <c r="AE703" s="2" t="str">
        <f t="shared" si="775"/>
        <v/>
      </c>
      <c r="AF703" s="2" t="str">
        <f t="shared" si="775"/>
        <v/>
      </c>
      <c r="AG703" s="2" t="str">
        <f t="shared" si="775"/>
        <v/>
      </c>
      <c r="AH703" s="2" t="str">
        <f t="shared" si="775"/>
        <v/>
      </c>
      <c r="AI703" s="2" t="str">
        <f t="shared" si="775"/>
        <v/>
      </c>
    </row>
    <row r="704" spans="2:35" ht="15" customHeight="1" x14ac:dyDescent="0.3">
      <c r="B704" t="s">
        <v>96</v>
      </c>
      <c r="C704" t="s">
        <v>388</v>
      </c>
      <c r="D704" t="s">
        <v>9</v>
      </c>
      <c r="E704" s="9" t="s">
        <v>477</v>
      </c>
      <c r="F704" t="s">
        <v>150</v>
      </c>
      <c r="G704" s="9"/>
      <c r="H704" s="3">
        <v>960</v>
      </c>
      <c r="I704" s="8">
        <f>IF(H704="","",INDEX(Systems!F$4:F$985,MATCH($F704,Systems!D$4:D$985,0),1))</f>
        <v>4</v>
      </c>
      <c r="J704" s="9">
        <f>IF(H704="","",INDEX(Systems!E$4:E$985,MATCH($F704,Systems!D$4:D$985,0),1))</f>
        <v>20</v>
      </c>
      <c r="K704" s="9" t="s">
        <v>108</v>
      </c>
      <c r="L704" s="9">
        <v>1986</v>
      </c>
      <c r="M704" s="9">
        <v>3</v>
      </c>
      <c r="N704" s="8">
        <f t="shared" si="767"/>
        <v>3840</v>
      </c>
      <c r="O704" s="9">
        <f t="shared" si="768"/>
        <v>2019</v>
      </c>
      <c r="P704" s="2">
        <f t="shared" ref="P704:AI704" si="776">IF($B704="","",IF($O704=P$3,$N704*(1+(O$2*0.03)),IF(P$3=$O704+$J704,$N704*(1+(O$2*0.03)),IF(P$3=$O704+2*$J704,$N704*(1+(O$2*0.03)),IF(P$3=$O704+3*$J704,$N704*(1+(O$2*0.03)),IF(P$3=$O704+4*$J704,$N704*(1+(O$2*0.03)),IF(P$3=$O704+5*$J704,$N704*(1+(O$2*0.03)),"")))))))</f>
        <v>3840</v>
      </c>
      <c r="Q704" s="2" t="str">
        <f t="shared" si="776"/>
        <v/>
      </c>
      <c r="R704" s="2" t="str">
        <f t="shared" si="776"/>
        <v/>
      </c>
      <c r="S704" s="2" t="str">
        <f t="shared" si="776"/>
        <v/>
      </c>
      <c r="T704" s="2" t="str">
        <f t="shared" si="776"/>
        <v/>
      </c>
      <c r="U704" s="2" t="str">
        <f t="shared" si="776"/>
        <v/>
      </c>
      <c r="V704" s="2" t="str">
        <f t="shared" si="776"/>
        <v/>
      </c>
      <c r="W704" s="2" t="str">
        <f t="shared" si="776"/>
        <v/>
      </c>
      <c r="X704" s="2" t="str">
        <f t="shared" si="776"/>
        <v/>
      </c>
      <c r="Y704" s="2" t="str">
        <f t="shared" si="776"/>
        <v/>
      </c>
      <c r="Z704" s="2" t="str">
        <f t="shared" si="776"/>
        <v/>
      </c>
      <c r="AA704" s="2" t="str">
        <f t="shared" si="776"/>
        <v/>
      </c>
      <c r="AB704" s="2" t="str">
        <f t="shared" si="776"/>
        <v/>
      </c>
      <c r="AC704" s="2" t="str">
        <f t="shared" si="776"/>
        <v/>
      </c>
      <c r="AD704" s="2" t="str">
        <f t="shared" si="776"/>
        <v/>
      </c>
      <c r="AE704" s="2" t="str">
        <f t="shared" si="776"/>
        <v/>
      </c>
      <c r="AF704" s="2" t="str">
        <f t="shared" si="776"/>
        <v/>
      </c>
      <c r="AG704" s="2" t="str">
        <f t="shared" si="776"/>
        <v/>
      </c>
      <c r="AH704" s="2" t="str">
        <f t="shared" si="776"/>
        <v/>
      </c>
      <c r="AI704" s="2" t="str">
        <f t="shared" si="776"/>
        <v/>
      </c>
    </row>
    <row r="705" spans="2:35" ht="15" customHeight="1" x14ac:dyDescent="0.3">
      <c r="B705" t="s">
        <v>96</v>
      </c>
      <c r="C705" t="s">
        <v>388</v>
      </c>
      <c r="D705" t="s">
        <v>9</v>
      </c>
      <c r="E705" s="9" t="s">
        <v>478</v>
      </c>
      <c r="F705" t="s">
        <v>150</v>
      </c>
      <c r="G705" s="9"/>
      <c r="H705" s="3">
        <v>960</v>
      </c>
      <c r="I705" s="8">
        <f>IF(H705="","",INDEX(Systems!F$4:F$985,MATCH($F705,Systems!D$4:D$985,0),1))</f>
        <v>4</v>
      </c>
      <c r="J705" s="9">
        <f>IF(H705="","",INDEX(Systems!E$4:E$985,MATCH($F705,Systems!D$4:D$985,0),1))</f>
        <v>20</v>
      </c>
      <c r="K705" s="9" t="s">
        <v>108</v>
      </c>
      <c r="L705" s="9">
        <v>1986</v>
      </c>
      <c r="M705" s="9">
        <v>3</v>
      </c>
      <c r="N705" s="8">
        <f t="shared" si="767"/>
        <v>3840</v>
      </c>
      <c r="O705" s="9">
        <f t="shared" si="768"/>
        <v>2019</v>
      </c>
      <c r="P705" s="2">
        <f t="shared" ref="P705:AI705" si="777">IF($B705="","",IF($O705=P$3,$N705*(1+(O$2*0.03)),IF(P$3=$O705+$J705,$N705*(1+(O$2*0.03)),IF(P$3=$O705+2*$J705,$N705*(1+(O$2*0.03)),IF(P$3=$O705+3*$J705,$N705*(1+(O$2*0.03)),IF(P$3=$O705+4*$J705,$N705*(1+(O$2*0.03)),IF(P$3=$O705+5*$J705,$N705*(1+(O$2*0.03)),"")))))))</f>
        <v>3840</v>
      </c>
      <c r="Q705" s="2" t="str">
        <f t="shared" si="777"/>
        <v/>
      </c>
      <c r="R705" s="2" t="str">
        <f t="shared" si="777"/>
        <v/>
      </c>
      <c r="S705" s="2" t="str">
        <f t="shared" si="777"/>
        <v/>
      </c>
      <c r="T705" s="2" t="str">
        <f t="shared" si="777"/>
        <v/>
      </c>
      <c r="U705" s="2" t="str">
        <f t="shared" si="777"/>
        <v/>
      </c>
      <c r="V705" s="2" t="str">
        <f t="shared" si="777"/>
        <v/>
      </c>
      <c r="W705" s="2" t="str">
        <f t="shared" si="777"/>
        <v/>
      </c>
      <c r="X705" s="2" t="str">
        <f t="shared" si="777"/>
        <v/>
      </c>
      <c r="Y705" s="2" t="str">
        <f t="shared" si="777"/>
        <v/>
      </c>
      <c r="Z705" s="2" t="str">
        <f t="shared" si="777"/>
        <v/>
      </c>
      <c r="AA705" s="2" t="str">
        <f t="shared" si="777"/>
        <v/>
      </c>
      <c r="AB705" s="2" t="str">
        <f t="shared" si="777"/>
        <v/>
      </c>
      <c r="AC705" s="2" t="str">
        <f t="shared" si="777"/>
        <v/>
      </c>
      <c r="AD705" s="2" t="str">
        <f t="shared" si="777"/>
        <v/>
      </c>
      <c r="AE705" s="2" t="str">
        <f t="shared" si="777"/>
        <v/>
      </c>
      <c r="AF705" s="2" t="str">
        <f t="shared" si="777"/>
        <v/>
      </c>
      <c r="AG705" s="2" t="str">
        <f t="shared" si="777"/>
        <v/>
      </c>
      <c r="AH705" s="2" t="str">
        <f t="shared" si="777"/>
        <v/>
      </c>
      <c r="AI705" s="2" t="str">
        <f t="shared" si="777"/>
        <v/>
      </c>
    </row>
    <row r="706" spans="2:35" ht="15" customHeight="1" x14ac:dyDescent="0.3">
      <c r="B706" t="s">
        <v>96</v>
      </c>
      <c r="C706" t="s">
        <v>388</v>
      </c>
      <c r="D706" t="s">
        <v>9</v>
      </c>
      <c r="E706" s="9" t="s">
        <v>481</v>
      </c>
      <c r="F706" t="s">
        <v>150</v>
      </c>
      <c r="G706" s="9"/>
      <c r="H706" s="3">
        <v>960</v>
      </c>
      <c r="I706" s="8">
        <f>IF(H706="","",INDEX(Systems!F$4:F$985,MATCH($F706,Systems!D$4:D$985,0),1))</f>
        <v>4</v>
      </c>
      <c r="J706" s="9">
        <f>IF(H706="","",INDEX(Systems!E$4:E$985,MATCH($F706,Systems!D$4:D$985,0),1))</f>
        <v>20</v>
      </c>
      <c r="K706" s="9" t="s">
        <v>108</v>
      </c>
      <c r="L706" s="9">
        <v>2000</v>
      </c>
      <c r="M706" s="9">
        <v>3</v>
      </c>
      <c r="N706" s="8">
        <f t="shared" si="767"/>
        <v>3840</v>
      </c>
      <c r="O706" s="9">
        <f t="shared" si="768"/>
        <v>2020</v>
      </c>
      <c r="P706" s="2" t="str">
        <f t="shared" ref="P706:AI706" si="778">IF($B706="","",IF($O706=P$3,$N706*(1+(O$2*0.03)),IF(P$3=$O706+$J706,$N706*(1+(O$2*0.03)),IF(P$3=$O706+2*$J706,$N706*(1+(O$2*0.03)),IF(P$3=$O706+3*$J706,$N706*(1+(O$2*0.03)),IF(P$3=$O706+4*$J706,$N706*(1+(O$2*0.03)),IF(P$3=$O706+5*$J706,$N706*(1+(O$2*0.03)),"")))))))</f>
        <v/>
      </c>
      <c r="Q706" s="2">
        <f t="shared" si="778"/>
        <v>3955.2000000000003</v>
      </c>
      <c r="R706" s="2" t="str">
        <f t="shared" si="778"/>
        <v/>
      </c>
      <c r="S706" s="2" t="str">
        <f t="shared" si="778"/>
        <v/>
      </c>
      <c r="T706" s="2" t="str">
        <f t="shared" si="778"/>
        <v/>
      </c>
      <c r="U706" s="2" t="str">
        <f t="shared" si="778"/>
        <v/>
      </c>
      <c r="V706" s="2" t="str">
        <f t="shared" si="778"/>
        <v/>
      </c>
      <c r="W706" s="2" t="str">
        <f t="shared" si="778"/>
        <v/>
      </c>
      <c r="X706" s="2" t="str">
        <f t="shared" si="778"/>
        <v/>
      </c>
      <c r="Y706" s="2" t="str">
        <f t="shared" si="778"/>
        <v/>
      </c>
      <c r="Z706" s="2" t="str">
        <f t="shared" si="778"/>
        <v/>
      </c>
      <c r="AA706" s="2" t="str">
        <f t="shared" si="778"/>
        <v/>
      </c>
      <c r="AB706" s="2" t="str">
        <f t="shared" si="778"/>
        <v/>
      </c>
      <c r="AC706" s="2" t="str">
        <f t="shared" si="778"/>
        <v/>
      </c>
      <c r="AD706" s="2" t="str">
        <f t="shared" si="778"/>
        <v/>
      </c>
      <c r="AE706" s="2" t="str">
        <f t="shared" si="778"/>
        <v/>
      </c>
      <c r="AF706" s="2" t="str">
        <f t="shared" si="778"/>
        <v/>
      </c>
      <c r="AG706" s="2" t="str">
        <f t="shared" si="778"/>
        <v/>
      </c>
      <c r="AH706" s="2" t="str">
        <f t="shared" si="778"/>
        <v/>
      </c>
      <c r="AI706" s="2" t="str">
        <f t="shared" si="778"/>
        <v/>
      </c>
    </row>
    <row r="707" spans="2:35" ht="15" customHeight="1" x14ac:dyDescent="0.3">
      <c r="B707" t="s">
        <v>96</v>
      </c>
      <c r="C707" t="s">
        <v>388</v>
      </c>
      <c r="D707" t="s">
        <v>9</v>
      </c>
      <c r="E707" s="9" t="s">
        <v>482</v>
      </c>
      <c r="F707" t="s">
        <v>150</v>
      </c>
      <c r="G707" s="9"/>
      <c r="H707" s="3">
        <v>960</v>
      </c>
      <c r="I707" s="8">
        <f>IF(H707="","",INDEX(Systems!F$4:F$985,MATCH($F707,Systems!D$4:D$985,0),1))</f>
        <v>4</v>
      </c>
      <c r="J707" s="9">
        <f>IF(H707="","",INDEX(Systems!E$4:E$985,MATCH($F707,Systems!D$4:D$985,0),1))</f>
        <v>20</v>
      </c>
      <c r="K707" s="9" t="s">
        <v>108</v>
      </c>
      <c r="L707" s="9">
        <v>2000</v>
      </c>
      <c r="M707" s="9">
        <v>3</v>
      </c>
      <c r="N707" s="8">
        <f t="shared" si="767"/>
        <v>3840</v>
      </c>
      <c r="O707" s="9">
        <f t="shared" si="768"/>
        <v>2020</v>
      </c>
      <c r="P707" s="2" t="str">
        <f t="shared" ref="P707:AI707" si="779">IF($B707="","",IF($O707=P$3,$N707*(1+(O$2*0.03)),IF(P$3=$O707+$J707,$N707*(1+(O$2*0.03)),IF(P$3=$O707+2*$J707,$N707*(1+(O$2*0.03)),IF(P$3=$O707+3*$J707,$N707*(1+(O$2*0.03)),IF(P$3=$O707+4*$J707,$N707*(1+(O$2*0.03)),IF(P$3=$O707+5*$J707,$N707*(1+(O$2*0.03)),"")))))))</f>
        <v/>
      </c>
      <c r="Q707" s="2">
        <f t="shared" si="779"/>
        <v>3955.2000000000003</v>
      </c>
      <c r="R707" s="2" t="str">
        <f t="shared" si="779"/>
        <v/>
      </c>
      <c r="S707" s="2" t="str">
        <f t="shared" si="779"/>
        <v/>
      </c>
      <c r="T707" s="2" t="str">
        <f t="shared" si="779"/>
        <v/>
      </c>
      <c r="U707" s="2" t="str">
        <f t="shared" si="779"/>
        <v/>
      </c>
      <c r="V707" s="2" t="str">
        <f t="shared" si="779"/>
        <v/>
      </c>
      <c r="W707" s="2" t="str">
        <f t="shared" si="779"/>
        <v/>
      </c>
      <c r="X707" s="2" t="str">
        <f t="shared" si="779"/>
        <v/>
      </c>
      <c r="Y707" s="2" t="str">
        <f t="shared" si="779"/>
        <v/>
      </c>
      <c r="Z707" s="2" t="str">
        <f t="shared" si="779"/>
        <v/>
      </c>
      <c r="AA707" s="2" t="str">
        <f t="shared" si="779"/>
        <v/>
      </c>
      <c r="AB707" s="2" t="str">
        <f t="shared" si="779"/>
        <v/>
      </c>
      <c r="AC707" s="2" t="str">
        <f t="shared" si="779"/>
        <v/>
      </c>
      <c r="AD707" s="2" t="str">
        <f t="shared" si="779"/>
        <v/>
      </c>
      <c r="AE707" s="2" t="str">
        <f t="shared" si="779"/>
        <v/>
      </c>
      <c r="AF707" s="2" t="str">
        <f t="shared" si="779"/>
        <v/>
      </c>
      <c r="AG707" s="2" t="str">
        <f t="shared" si="779"/>
        <v/>
      </c>
      <c r="AH707" s="2" t="str">
        <f t="shared" si="779"/>
        <v/>
      </c>
      <c r="AI707" s="2" t="str">
        <f t="shared" si="779"/>
        <v/>
      </c>
    </row>
    <row r="708" spans="2:35" ht="15" customHeight="1" x14ac:dyDescent="0.3">
      <c r="B708" t="s">
        <v>96</v>
      </c>
      <c r="C708" t="s">
        <v>388</v>
      </c>
      <c r="D708" t="s">
        <v>9</v>
      </c>
      <c r="E708" s="9" t="s">
        <v>498</v>
      </c>
      <c r="F708" t="s">
        <v>150</v>
      </c>
      <c r="G708" s="9"/>
      <c r="H708" s="3">
        <v>960</v>
      </c>
      <c r="I708" s="8">
        <f>IF(H708="","",INDEX(Systems!F$4:F$985,MATCH($F708,Systems!D$4:D$985,0),1))</f>
        <v>4</v>
      </c>
      <c r="J708" s="9">
        <f>IF(H708="","",INDEX(Systems!E$4:E$985,MATCH($F708,Systems!D$4:D$985,0),1))</f>
        <v>20</v>
      </c>
      <c r="K708" s="9" t="s">
        <v>108</v>
      </c>
      <c r="L708" s="9">
        <v>2001</v>
      </c>
      <c r="M708" s="9">
        <v>3</v>
      </c>
      <c r="N708" s="8">
        <f t="shared" si="767"/>
        <v>3840</v>
      </c>
      <c r="O708" s="9">
        <f t="shared" si="768"/>
        <v>2021</v>
      </c>
      <c r="P708" s="2" t="str">
        <f t="shared" ref="P708:AI708" si="780">IF($B708="","",IF($O708=P$3,$N708*(1+(O$2*0.03)),IF(P$3=$O708+$J708,$N708*(1+(O$2*0.03)),IF(P$3=$O708+2*$J708,$N708*(1+(O$2*0.03)),IF(P$3=$O708+3*$J708,$N708*(1+(O$2*0.03)),IF(P$3=$O708+4*$J708,$N708*(1+(O$2*0.03)),IF(P$3=$O708+5*$J708,$N708*(1+(O$2*0.03)),"")))))))</f>
        <v/>
      </c>
      <c r="Q708" s="2" t="str">
        <f t="shared" si="780"/>
        <v/>
      </c>
      <c r="R708" s="2">
        <f t="shared" si="780"/>
        <v>4070.4</v>
      </c>
      <c r="S708" s="2" t="str">
        <f t="shared" si="780"/>
        <v/>
      </c>
      <c r="T708" s="2" t="str">
        <f t="shared" si="780"/>
        <v/>
      </c>
      <c r="U708" s="2" t="str">
        <f t="shared" si="780"/>
        <v/>
      </c>
      <c r="V708" s="2" t="str">
        <f t="shared" si="780"/>
        <v/>
      </c>
      <c r="W708" s="2" t="str">
        <f t="shared" si="780"/>
        <v/>
      </c>
      <c r="X708" s="2" t="str">
        <f t="shared" si="780"/>
        <v/>
      </c>
      <c r="Y708" s="2" t="str">
        <f t="shared" si="780"/>
        <v/>
      </c>
      <c r="Z708" s="2" t="str">
        <f t="shared" si="780"/>
        <v/>
      </c>
      <c r="AA708" s="2" t="str">
        <f t="shared" si="780"/>
        <v/>
      </c>
      <c r="AB708" s="2" t="str">
        <f t="shared" si="780"/>
        <v/>
      </c>
      <c r="AC708" s="2" t="str">
        <f t="shared" si="780"/>
        <v/>
      </c>
      <c r="AD708" s="2" t="str">
        <f t="shared" si="780"/>
        <v/>
      </c>
      <c r="AE708" s="2" t="str">
        <f t="shared" si="780"/>
        <v/>
      </c>
      <c r="AF708" s="2" t="str">
        <f t="shared" si="780"/>
        <v/>
      </c>
      <c r="AG708" s="2" t="str">
        <f t="shared" si="780"/>
        <v/>
      </c>
      <c r="AH708" s="2" t="str">
        <f t="shared" si="780"/>
        <v/>
      </c>
      <c r="AI708" s="2" t="str">
        <f t="shared" si="780"/>
        <v/>
      </c>
    </row>
    <row r="709" spans="2:35" ht="15" customHeight="1" x14ac:dyDescent="0.3">
      <c r="B709" t="s">
        <v>96</v>
      </c>
      <c r="C709" t="s">
        <v>388</v>
      </c>
      <c r="D709" t="s">
        <v>9</v>
      </c>
      <c r="E709" s="9" t="s">
        <v>499</v>
      </c>
      <c r="F709" t="s">
        <v>150</v>
      </c>
      <c r="G709" s="9"/>
      <c r="H709" s="3">
        <v>960</v>
      </c>
      <c r="I709" s="8">
        <f>IF(H709="","",INDEX(Systems!F$4:F$985,MATCH($F709,Systems!D$4:D$985,0),1))</f>
        <v>4</v>
      </c>
      <c r="J709" s="9">
        <f>IF(H709="","",INDEX(Systems!E$4:E$985,MATCH($F709,Systems!D$4:D$985,0),1))</f>
        <v>20</v>
      </c>
      <c r="K709" s="9" t="s">
        <v>108</v>
      </c>
      <c r="L709" s="9">
        <v>2001</v>
      </c>
      <c r="M709" s="9">
        <v>3</v>
      </c>
      <c r="N709" s="8">
        <f t="shared" si="767"/>
        <v>3840</v>
      </c>
      <c r="O709" s="9">
        <f t="shared" si="768"/>
        <v>2021</v>
      </c>
      <c r="P709" s="2" t="str">
        <f t="shared" ref="P709:AI709" si="781">IF($B709="","",IF($O709=P$3,$N709*(1+(O$2*0.03)),IF(P$3=$O709+$J709,$N709*(1+(O$2*0.03)),IF(P$3=$O709+2*$J709,$N709*(1+(O$2*0.03)),IF(P$3=$O709+3*$J709,$N709*(1+(O$2*0.03)),IF(P$3=$O709+4*$J709,$N709*(1+(O$2*0.03)),IF(P$3=$O709+5*$J709,$N709*(1+(O$2*0.03)),"")))))))</f>
        <v/>
      </c>
      <c r="Q709" s="2" t="str">
        <f t="shared" si="781"/>
        <v/>
      </c>
      <c r="R709" s="2">
        <f t="shared" si="781"/>
        <v>4070.4</v>
      </c>
      <c r="S709" s="2" t="str">
        <f t="shared" si="781"/>
        <v/>
      </c>
      <c r="T709" s="2" t="str">
        <f t="shared" si="781"/>
        <v/>
      </c>
      <c r="U709" s="2" t="str">
        <f t="shared" si="781"/>
        <v/>
      </c>
      <c r="V709" s="2" t="str">
        <f t="shared" si="781"/>
        <v/>
      </c>
      <c r="W709" s="2" t="str">
        <f t="shared" si="781"/>
        <v/>
      </c>
      <c r="X709" s="2" t="str">
        <f t="shared" si="781"/>
        <v/>
      </c>
      <c r="Y709" s="2" t="str">
        <f t="shared" si="781"/>
        <v/>
      </c>
      <c r="Z709" s="2" t="str">
        <f t="shared" si="781"/>
        <v/>
      </c>
      <c r="AA709" s="2" t="str">
        <f t="shared" si="781"/>
        <v/>
      </c>
      <c r="AB709" s="2" t="str">
        <f t="shared" si="781"/>
        <v/>
      </c>
      <c r="AC709" s="2" t="str">
        <f t="shared" si="781"/>
        <v/>
      </c>
      <c r="AD709" s="2" t="str">
        <f t="shared" si="781"/>
        <v/>
      </c>
      <c r="AE709" s="2" t="str">
        <f t="shared" si="781"/>
        <v/>
      </c>
      <c r="AF709" s="2" t="str">
        <f t="shared" si="781"/>
        <v/>
      </c>
      <c r="AG709" s="2" t="str">
        <f t="shared" si="781"/>
        <v/>
      </c>
      <c r="AH709" s="2" t="str">
        <f t="shared" si="781"/>
        <v/>
      </c>
      <c r="AI709" s="2" t="str">
        <f t="shared" si="781"/>
        <v/>
      </c>
    </row>
    <row r="710" spans="2:35" ht="15" customHeight="1" x14ac:dyDescent="0.3">
      <c r="B710" t="s">
        <v>96</v>
      </c>
      <c r="C710" t="s">
        <v>388</v>
      </c>
      <c r="D710" t="s">
        <v>9</v>
      </c>
      <c r="E710" s="9" t="s">
        <v>520</v>
      </c>
      <c r="F710" t="s">
        <v>150</v>
      </c>
      <c r="G710" s="9"/>
      <c r="H710" s="3">
        <v>960</v>
      </c>
      <c r="I710" s="8">
        <f>IF(H710="","",INDEX(Systems!F$4:F$985,MATCH($F710,Systems!D$4:D$985,0),1))</f>
        <v>4</v>
      </c>
      <c r="J710" s="9">
        <f>IF(H710="","",INDEX(Systems!E$4:E$985,MATCH($F710,Systems!D$4:D$985,0),1))</f>
        <v>20</v>
      </c>
      <c r="K710" s="9" t="s">
        <v>108</v>
      </c>
      <c r="L710" s="9">
        <v>2003</v>
      </c>
      <c r="M710" s="9">
        <v>3</v>
      </c>
      <c r="N710" s="8">
        <f t="shared" si="767"/>
        <v>3840</v>
      </c>
      <c r="O710" s="9">
        <f t="shared" si="768"/>
        <v>2023</v>
      </c>
      <c r="P710" s="2" t="str">
        <f t="shared" ref="P710:AI710" si="782">IF($B710="","",IF($O710=P$3,$N710*(1+(O$2*0.03)),IF(P$3=$O710+$J710,$N710*(1+(O$2*0.03)),IF(P$3=$O710+2*$J710,$N710*(1+(O$2*0.03)),IF(P$3=$O710+3*$J710,$N710*(1+(O$2*0.03)),IF(P$3=$O710+4*$J710,$N710*(1+(O$2*0.03)),IF(P$3=$O710+5*$J710,$N710*(1+(O$2*0.03)),"")))))))</f>
        <v/>
      </c>
      <c r="Q710" s="2" t="str">
        <f t="shared" si="782"/>
        <v/>
      </c>
      <c r="R710" s="2" t="str">
        <f t="shared" si="782"/>
        <v/>
      </c>
      <c r="S710" s="2" t="str">
        <f t="shared" si="782"/>
        <v/>
      </c>
      <c r="T710" s="2">
        <f t="shared" si="782"/>
        <v>4300.8</v>
      </c>
      <c r="U710" s="2" t="str">
        <f t="shared" si="782"/>
        <v/>
      </c>
      <c r="V710" s="2" t="str">
        <f t="shared" si="782"/>
        <v/>
      </c>
      <c r="W710" s="2" t="str">
        <f t="shared" si="782"/>
        <v/>
      </c>
      <c r="X710" s="2" t="str">
        <f t="shared" si="782"/>
        <v/>
      </c>
      <c r="Y710" s="2" t="str">
        <f t="shared" si="782"/>
        <v/>
      </c>
      <c r="Z710" s="2" t="str">
        <f t="shared" si="782"/>
        <v/>
      </c>
      <c r="AA710" s="2" t="str">
        <f t="shared" si="782"/>
        <v/>
      </c>
      <c r="AB710" s="2" t="str">
        <f t="shared" si="782"/>
        <v/>
      </c>
      <c r="AC710" s="2" t="str">
        <f t="shared" si="782"/>
        <v/>
      </c>
      <c r="AD710" s="2" t="str">
        <f t="shared" si="782"/>
        <v/>
      </c>
      <c r="AE710" s="2" t="str">
        <f t="shared" si="782"/>
        <v/>
      </c>
      <c r="AF710" s="2" t="str">
        <f t="shared" si="782"/>
        <v/>
      </c>
      <c r="AG710" s="2" t="str">
        <f t="shared" si="782"/>
        <v/>
      </c>
      <c r="AH710" s="2" t="str">
        <f t="shared" si="782"/>
        <v/>
      </c>
      <c r="AI710" s="2" t="str">
        <f t="shared" si="782"/>
        <v/>
      </c>
    </row>
    <row r="711" spans="2:35" ht="15" customHeight="1" x14ac:dyDescent="0.3">
      <c r="B711" t="s">
        <v>96</v>
      </c>
      <c r="C711" t="s">
        <v>388</v>
      </c>
      <c r="D711" t="s">
        <v>9</v>
      </c>
      <c r="E711" s="9" t="s">
        <v>521</v>
      </c>
      <c r="F711" t="s">
        <v>150</v>
      </c>
      <c r="G711" s="9"/>
      <c r="H711" s="3">
        <v>2560</v>
      </c>
      <c r="I711" s="8">
        <f>IF(H711="","",INDEX(Systems!F$4:F$985,MATCH($F711,Systems!D$4:D$985,0),1))</f>
        <v>4</v>
      </c>
      <c r="J711" s="9">
        <f>IF(H711="","",INDEX(Systems!E$4:E$985,MATCH($F711,Systems!D$4:D$985,0),1))</f>
        <v>20</v>
      </c>
      <c r="K711" s="9" t="s">
        <v>109</v>
      </c>
      <c r="L711" s="9">
        <v>1980</v>
      </c>
      <c r="M711" s="9">
        <v>3</v>
      </c>
      <c r="N711" s="8">
        <f t="shared" si="767"/>
        <v>10240</v>
      </c>
      <c r="O711" s="9">
        <f t="shared" si="768"/>
        <v>2019</v>
      </c>
      <c r="P711" s="2">
        <f t="shared" ref="P711:AI711" si="783">IF($B711="","",IF($O711=P$3,$N711*(1+(O$2*0.03)),IF(P$3=$O711+$J711,$N711*(1+(O$2*0.03)),IF(P$3=$O711+2*$J711,$N711*(1+(O$2*0.03)),IF(P$3=$O711+3*$J711,$N711*(1+(O$2*0.03)),IF(P$3=$O711+4*$J711,$N711*(1+(O$2*0.03)),IF(P$3=$O711+5*$J711,$N711*(1+(O$2*0.03)),"")))))))</f>
        <v>10240</v>
      </c>
      <c r="Q711" s="2" t="str">
        <f t="shared" si="783"/>
        <v/>
      </c>
      <c r="R711" s="2" t="str">
        <f t="shared" si="783"/>
        <v/>
      </c>
      <c r="S711" s="2" t="str">
        <f t="shared" si="783"/>
        <v/>
      </c>
      <c r="T711" s="2" t="str">
        <f t="shared" si="783"/>
        <v/>
      </c>
      <c r="U711" s="2" t="str">
        <f t="shared" si="783"/>
        <v/>
      </c>
      <c r="V711" s="2" t="str">
        <f t="shared" si="783"/>
        <v/>
      </c>
      <c r="W711" s="2" t="str">
        <f t="shared" si="783"/>
        <v/>
      </c>
      <c r="X711" s="2" t="str">
        <f t="shared" si="783"/>
        <v/>
      </c>
      <c r="Y711" s="2" t="str">
        <f t="shared" si="783"/>
        <v/>
      </c>
      <c r="Z711" s="2" t="str">
        <f t="shared" si="783"/>
        <v/>
      </c>
      <c r="AA711" s="2" t="str">
        <f t="shared" si="783"/>
        <v/>
      </c>
      <c r="AB711" s="2" t="str">
        <f t="shared" si="783"/>
        <v/>
      </c>
      <c r="AC711" s="2" t="str">
        <f t="shared" si="783"/>
        <v/>
      </c>
      <c r="AD711" s="2" t="str">
        <f t="shared" si="783"/>
        <v/>
      </c>
      <c r="AE711" s="2" t="str">
        <f t="shared" si="783"/>
        <v/>
      </c>
      <c r="AF711" s="2" t="str">
        <f t="shared" si="783"/>
        <v/>
      </c>
      <c r="AG711" s="2" t="str">
        <f t="shared" si="783"/>
        <v/>
      </c>
      <c r="AH711" s="2" t="str">
        <f t="shared" si="783"/>
        <v/>
      </c>
      <c r="AI711" s="2" t="str">
        <f t="shared" si="783"/>
        <v/>
      </c>
    </row>
    <row r="712" spans="2:35" ht="15" customHeight="1" x14ac:dyDescent="0.3">
      <c r="B712" t="s">
        <v>96</v>
      </c>
      <c r="C712" t="s">
        <v>388</v>
      </c>
      <c r="D712" t="s">
        <v>9</v>
      </c>
      <c r="E712" s="9" t="s">
        <v>483</v>
      </c>
      <c r="F712" t="s">
        <v>150</v>
      </c>
      <c r="G712" s="9"/>
      <c r="H712" s="3">
        <v>480</v>
      </c>
      <c r="I712" s="8">
        <f>IF(H712="","",INDEX(Systems!F$4:F$985,MATCH($F712,Systems!D$4:D$985,0),1))</f>
        <v>4</v>
      </c>
      <c r="J712" s="9">
        <f>IF(H712="","",INDEX(Systems!E$4:E$985,MATCH($F712,Systems!D$4:D$985,0),1))</f>
        <v>20</v>
      </c>
      <c r="K712" s="9" t="s">
        <v>108</v>
      </c>
      <c r="L712" s="9">
        <v>2000</v>
      </c>
      <c r="M712" s="9">
        <v>3</v>
      </c>
      <c r="N712" s="8">
        <f t="shared" si="767"/>
        <v>1920</v>
      </c>
      <c r="O712" s="9">
        <f t="shared" si="768"/>
        <v>2020</v>
      </c>
      <c r="P712" s="2" t="str">
        <f t="shared" ref="P712:AI712" si="784">IF($B712="","",IF($O712=P$3,$N712*(1+(O$2*0.03)),IF(P$3=$O712+$J712,$N712*(1+(O$2*0.03)),IF(P$3=$O712+2*$J712,$N712*(1+(O$2*0.03)),IF(P$3=$O712+3*$J712,$N712*(1+(O$2*0.03)),IF(P$3=$O712+4*$J712,$N712*(1+(O$2*0.03)),IF(P$3=$O712+5*$J712,$N712*(1+(O$2*0.03)),"")))))))</f>
        <v/>
      </c>
      <c r="Q712" s="2">
        <f t="shared" si="784"/>
        <v>1977.6000000000001</v>
      </c>
      <c r="R712" s="2" t="str">
        <f t="shared" si="784"/>
        <v/>
      </c>
      <c r="S712" s="2" t="str">
        <f t="shared" si="784"/>
        <v/>
      </c>
      <c r="T712" s="2" t="str">
        <f t="shared" si="784"/>
        <v/>
      </c>
      <c r="U712" s="2" t="str">
        <f t="shared" si="784"/>
        <v/>
      </c>
      <c r="V712" s="2" t="str">
        <f t="shared" si="784"/>
        <v/>
      </c>
      <c r="W712" s="2" t="str">
        <f t="shared" si="784"/>
        <v/>
      </c>
      <c r="X712" s="2" t="str">
        <f t="shared" si="784"/>
        <v/>
      </c>
      <c r="Y712" s="2" t="str">
        <f t="shared" si="784"/>
        <v/>
      </c>
      <c r="Z712" s="2" t="str">
        <f t="shared" si="784"/>
        <v/>
      </c>
      <c r="AA712" s="2" t="str">
        <f t="shared" si="784"/>
        <v/>
      </c>
      <c r="AB712" s="2" t="str">
        <f t="shared" si="784"/>
        <v/>
      </c>
      <c r="AC712" s="2" t="str">
        <f t="shared" si="784"/>
        <v/>
      </c>
      <c r="AD712" s="2" t="str">
        <f t="shared" si="784"/>
        <v/>
      </c>
      <c r="AE712" s="2" t="str">
        <f t="shared" si="784"/>
        <v/>
      </c>
      <c r="AF712" s="2" t="str">
        <f t="shared" si="784"/>
        <v/>
      </c>
      <c r="AG712" s="2" t="str">
        <f t="shared" si="784"/>
        <v/>
      </c>
      <c r="AH712" s="2" t="str">
        <f t="shared" si="784"/>
        <v/>
      </c>
      <c r="AI712" s="2" t="str">
        <f t="shared" si="784"/>
        <v/>
      </c>
    </row>
    <row r="713" spans="2:35" ht="15" customHeight="1" x14ac:dyDescent="0.3">
      <c r="B713" t="s">
        <v>96</v>
      </c>
      <c r="C713" t="s">
        <v>388</v>
      </c>
      <c r="D713" t="s">
        <v>9</v>
      </c>
      <c r="E713" s="9" t="s">
        <v>522</v>
      </c>
      <c r="F713" t="s">
        <v>150</v>
      </c>
      <c r="G713" s="9"/>
      <c r="H713" s="3">
        <v>1440</v>
      </c>
      <c r="I713" s="8">
        <f>IF(H713="","",INDEX(Systems!F$4:F$985,MATCH($F713,Systems!D$4:D$985,0),1))</f>
        <v>4</v>
      </c>
      <c r="J713" s="9">
        <f>IF(H713="","",INDEX(Systems!E$4:E$985,MATCH($F713,Systems!D$4:D$985,0),1))</f>
        <v>20</v>
      </c>
      <c r="K713" s="9" t="s">
        <v>108</v>
      </c>
      <c r="L713" s="9">
        <v>2000</v>
      </c>
      <c r="M713" s="9">
        <v>3</v>
      </c>
      <c r="N713" s="8">
        <f t="shared" si="767"/>
        <v>5760</v>
      </c>
      <c r="O713" s="9">
        <f t="shared" si="768"/>
        <v>2020</v>
      </c>
      <c r="P713" s="2" t="str">
        <f t="shared" ref="P713:AI713" si="785">IF($B713="","",IF($O713=P$3,$N713*(1+(O$2*0.03)),IF(P$3=$O713+$J713,$N713*(1+(O$2*0.03)),IF(P$3=$O713+2*$J713,$N713*(1+(O$2*0.03)),IF(P$3=$O713+3*$J713,$N713*(1+(O$2*0.03)),IF(P$3=$O713+4*$J713,$N713*(1+(O$2*0.03)),IF(P$3=$O713+5*$J713,$N713*(1+(O$2*0.03)),"")))))))</f>
        <v/>
      </c>
      <c r="Q713" s="2">
        <f t="shared" si="785"/>
        <v>5932.8</v>
      </c>
      <c r="R713" s="2" t="str">
        <f t="shared" si="785"/>
        <v/>
      </c>
      <c r="S713" s="2" t="str">
        <f t="shared" si="785"/>
        <v/>
      </c>
      <c r="T713" s="2" t="str">
        <f t="shared" si="785"/>
        <v/>
      </c>
      <c r="U713" s="2" t="str">
        <f t="shared" si="785"/>
        <v/>
      </c>
      <c r="V713" s="2" t="str">
        <f t="shared" si="785"/>
        <v/>
      </c>
      <c r="W713" s="2" t="str">
        <f t="shared" si="785"/>
        <v/>
      </c>
      <c r="X713" s="2" t="str">
        <f t="shared" si="785"/>
        <v/>
      </c>
      <c r="Y713" s="2" t="str">
        <f t="shared" si="785"/>
        <v/>
      </c>
      <c r="Z713" s="2" t="str">
        <f t="shared" si="785"/>
        <v/>
      </c>
      <c r="AA713" s="2" t="str">
        <f t="shared" si="785"/>
        <v/>
      </c>
      <c r="AB713" s="2" t="str">
        <f t="shared" si="785"/>
        <v/>
      </c>
      <c r="AC713" s="2" t="str">
        <f t="shared" si="785"/>
        <v/>
      </c>
      <c r="AD713" s="2" t="str">
        <f t="shared" si="785"/>
        <v/>
      </c>
      <c r="AE713" s="2" t="str">
        <f t="shared" si="785"/>
        <v/>
      </c>
      <c r="AF713" s="2" t="str">
        <f t="shared" si="785"/>
        <v/>
      </c>
      <c r="AG713" s="2" t="str">
        <f t="shared" si="785"/>
        <v/>
      </c>
      <c r="AH713" s="2" t="str">
        <f t="shared" si="785"/>
        <v/>
      </c>
      <c r="AI713" s="2" t="str">
        <f t="shared" si="785"/>
        <v/>
      </c>
    </row>
    <row r="714" spans="2:35" ht="15" customHeight="1" x14ac:dyDescent="0.3">
      <c r="B714" t="s">
        <v>96</v>
      </c>
      <c r="C714" t="s">
        <v>388</v>
      </c>
      <c r="D714" t="s">
        <v>9</v>
      </c>
      <c r="E714" s="9" t="s">
        <v>485</v>
      </c>
      <c r="F714" t="s">
        <v>230</v>
      </c>
      <c r="G714" s="9"/>
      <c r="H714" s="3">
        <v>1</v>
      </c>
      <c r="I714" s="8">
        <f>IF(H714="","",INDEX(Systems!F$4:F$985,MATCH($F714,Systems!D$4:D$985,0),1))</f>
        <v>10500</v>
      </c>
      <c r="J714" s="9">
        <f>IF(H714="","",INDEX(Systems!E$4:E$985,MATCH($F714,Systems!D$4:D$985,0),1))</f>
        <v>30</v>
      </c>
      <c r="K714" s="9" t="s">
        <v>108</v>
      </c>
      <c r="L714" s="9">
        <v>2000</v>
      </c>
      <c r="M714" s="9">
        <v>3</v>
      </c>
      <c r="N714" s="8">
        <f t="shared" si="767"/>
        <v>10500</v>
      </c>
      <c r="O714" s="9">
        <f t="shared" si="768"/>
        <v>2030</v>
      </c>
      <c r="P714" s="2" t="str">
        <f t="shared" ref="P714:AI714" si="786">IF($B714="","",IF($O714=P$3,$N714*(1+(O$2*0.03)),IF(P$3=$O714+$J714,$N714*(1+(O$2*0.03)),IF(P$3=$O714+2*$J714,$N714*(1+(O$2*0.03)),IF(P$3=$O714+3*$J714,$N714*(1+(O$2*0.03)),IF(P$3=$O714+4*$J714,$N714*(1+(O$2*0.03)),IF(P$3=$O714+5*$J714,$N714*(1+(O$2*0.03)),"")))))))</f>
        <v/>
      </c>
      <c r="Q714" s="2" t="str">
        <f t="shared" si="786"/>
        <v/>
      </c>
      <c r="R714" s="2" t="str">
        <f t="shared" si="786"/>
        <v/>
      </c>
      <c r="S714" s="2" t="str">
        <f t="shared" si="786"/>
        <v/>
      </c>
      <c r="T714" s="2" t="str">
        <f t="shared" si="786"/>
        <v/>
      </c>
      <c r="U714" s="2" t="str">
        <f t="shared" si="786"/>
        <v/>
      </c>
      <c r="V714" s="2" t="str">
        <f t="shared" si="786"/>
        <v/>
      </c>
      <c r="W714" s="2" t="str">
        <f t="shared" si="786"/>
        <v/>
      </c>
      <c r="X714" s="2" t="str">
        <f t="shared" si="786"/>
        <v/>
      </c>
      <c r="Y714" s="2" t="str">
        <f t="shared" si="786"/>
        <v/>
      </c>
      <c r="Z714" s="2" t="str">
        <f t="shared" si="786"/>
        <v/>
      </c>
      <c r="AA714" s="2">
        <f t="shared" si="786"/>
        <v>13965</v>
      </c>
      <c r="AB714" s="2" t="str">
        <f t="shared" si="786"/>
        <v/>
      </c>
      <c r="AC714" s="2" t="str">
        <f t="shared" si="786"/>
        <v/>
      </c>
      <c r="AD714" s="2" t="str">
        <f t="shared" si="786"/>
        <v/>
      </c>
      <c r="AE714" s="2" t="str">
        <f t="shared" si="786"/>
        <v/>
      </c>
      <c r="AF714" s="2" t="str">
        <f t="shared" si="786"/>
        <v/>
      </c>
      <c r="AG714" s="2" t="str">
        <f t="shared" si="786"/>
        <v/>
      </c>
      <c r="AH714" s="2" t="str">
        <f t="shared" si="786"/>
        <v/>
      </c>
      <c r="AI714" s="2" t="str">
        <f t="shared" si="786"/>
        <v/>
      </c>
    </row>
    <row r="715" spans="2:35" ht="15" customHeight="1" x14ac:dyDescent="0.3">
      <c r="B715" t="s">
        <v>96</v>
      </c>
      <c r="C715" t="s">
        <v>388</v>
      </c>
      <c r="D715" t="s">
        <v>9</v>
      </c>
      <c r="E715" s="9" t="s">
        <v>475</v>
      </c>
      <c r="F715" t="s">
        <v>230</v>
      </c>
      <c r="G715" s="9"/>
      <c r="H715" s="3">
        <v>1</v>
      </c>
      <c r="I715" s="8">
        <f>IF(H715="","",INDEX(Systems!F$4:F$985,MATCH($F715,Systems!D$4:D$985,0),1))</f>
        <v>10500</v>
      </c>
      <c r="J715" s="9">
        <f>IF(H715="","",INDEX(Systems!E$4:E$985,MATCH($F715,Systems!D$4:D$985,0),1))</f>
        <v>30</v>
      </c>
      <c r="K715" s="9" t="s">
        <v>108</v>
      </c>
      <c r="L715" s="9">
        <v>2000</v>
      </c>
      <c r="M715" s="9">
        <v>3</v>
      </c>
      <c r="N715" s="8">
        <f t="shared" si="767"/>
        <v>10500</v>
      </c>
      <c r="O715" s="9">
        <f t="shared" si="768"/>
        <v>2030</v>
      </c>
      <c r="P715" s="2" t="str">
        <f t="shared" ref="P715:AI715" si="787">IF($B715="","",IF($O715=P$3,$N715*(1+(O$2*0.03)),IF(P$3=$O715+$J715,$N715*(1+(O$2*0.03)),IF(P$3=$O715+2*$J715,$N715*(1+(O$2*0.03)),IF(P$3=$O715+3*$J715,$N715*(1+(O$2*0.03)),IF(P$3=$O715+4*$J715,$N715*(1+(O$2*0.03)),IF(P$3=$O715+5*$J715,$N715*(1+(O$2*0.03)),"")))))))</f>
        <v/>
      </c>
      <c r="Q715" s="2" t="str">
        <f t="shared" si="787"/>
        <v/>
      </c>
      <c r="R715" s="2" t="str">
        <f t="shared" si="787"/>
        <v/>
      </c>
      <c r="S715" s="2" t="str">
        <f t="shared" si="787"/>
        <v/>
      </c>
      <c r="T715" s="2" t="str">
        <f t="shared" si="787"/>
        <v/>
      </c>
      <c r="U715" s="2" t="str">
        <f t="shared" si="787"/>
        <v/>
      </c>
      <c r="V715" s="2" t="str">
        <f t="shared" si="787"/>
        <v/>
      </c>
      <c r="W715" s="2" t="str">
        <f t="shared" si="787"/>
        <v/>
      </c>
      <c r="X715" s="2" t="str">
        <f t="shared" si="787"/>
        <v/>
      </c>
      <c r="Y715" s="2" t="str">
        <f t="shared" si="787"/>
        <v/>
      </c>
      <c r="Z715" s="2" t="str">
        <f t="shared" si="787"/>
        <v/>
      </c>
      <c r="AA715" s="2">
        <f t="shared" si="787"/>
        <v>13965</v>
      </c>
      <c r="AB715" s="2" t="str">
        <f t="shared" si="787"/>
        <v/>
      </c>
      <c r="AC715" s="2" t="str">
        <f t="shared" si="787"/>
        <v/>
      </c>
      <c r="AD715" s="2" t="str">
        <f t="shared" si="787"/>
        <v/>
      </c>
      <c r="AE715" s="2" t="str">
        <f t="shared" si="787"/>
        <v/>
      </c>
      <c r="AF715" s="2" t="str">
        <f t="shared" si="787"/>
        <v/>
      </c>
      <c r="AG715" s="2" t="str">
        <f t="shared" si="787"/>
        <v/>
      </c>
      <c r="AH715" s="2" t="str">
        <f t="shared" si="787"/>
        <v/>
      </c>
      <c r="AI715" s="2" t="str">
        <f t="shared" si="787"/>
        <v/>
      </c>
    </row>
    <row r="716" spans="2:35" ht="15" customHeight="1" x14ac:dyDescent="0.3">
      <c r="B716" t="s">
        <v>96</v>
      </c>
      <c r="C716" t="s">
        <v>388</v>
      </c>
      <c r="D716" t="s">
        <v>9</v>
      </c>
      <c r="E716" s="9" t="s">
        <v>476</v>
      </c>
      <c r="F716" t="s">
        <v>230</v>
      </c>
      <c r="G716" s="9"/>
      <c r="H716" s="3">
        <v>1</v>
      </c>
      <c r="I716" s="8">
        <f>IF(H716="","",INDEX(Systems!F$4:F$985,MATCH($F716,Systems!D$4:D$985,0),1))</f>
        <v>10500</v>
      </c>
      <c r="J716" s="9">
        <f>IF(H716="","",INDEX(Systems!E$4:E$985,MATCH($F716,Systems!D$4:D$985,0),1))</f>
        <v>30</v>
      </c>
      <c r="K716" s="9" t="s">
        <v>108</v>
      </c>
      <c r="L716" s="9">
        <v>1990</v>
      </c>
      <c r="M716" s="9">
        <v>3</v>
      </c>
      <c r="N716" s="8">
        <f t="shared" si="767"/>
        <v>10500</v>
      </c>
      <c r="O716" s="9">
        <f t="shared" si="768"/>
        <v>2020</v>
      </c>
      <c r="P716" s="2" t="str">
        <f t="shared" ref="P716:AI716" si="788">IF($B716="","",IF($O716=P$3,$N716*(1+(O$2*0.03)),IF(P$3=$O716+$J716,$N716*(1+(O$2*0.03)),IF(P$3=$O716+2*$J716,$N716*(1+(O$2*0.03)),IF(P$3=$O716+3*$J716,$N716*(1+(O$2*0.03)),IF(P$3=$O716+4*$J716,$N716*(1+(O$2*0.03)),IF(P$3=$O716+5*$J716,$N716*(1+(O$2*0.03)),"")))))))</f>
        <v/>
      </c>
      <c r="Q716" s="2">
        <f t="shared" si="788"/>
        <v>10815</v>
      </c>
      <c r="R716" s="2" t="str">
        <f t="shared" si="788"/>
        <v/>
      </c>
      <c r="S716" s="2" t="str">
        <f t="shared" si="788"/>
        <v/>
      </c>
      <c r="T716" s="2" t="str">
        <f t="shared" si="788"/>
        <v/>
      </c>
      <c r="U716" s="2" t="str">
        <f t="shared" si="788"/>
        <v/>
      </c>
      <c r="V716" s="2" t="str">
        <f t="shared" si="788"/>
        <v/>
      </c>
      <c r="W716" s="2" t="str">
        <f t="shared" si="788"/>
        <v/>
      </c>
      <c r="X716" s="2" t="str">
        <f t="shared" si="788"/>
        <v/>
      </c>
      <c r="Y716" s="2" t="str">
        <f t="shared" si="788"/>
        <v/>
      </c>
      <c r="Z716" s="2" t="str">
        <f t="shared" si="788"/>
        <v/>
      </c>
      <c r="AA716" s="2" t="str">
        <f t="shared" si="788"/>
        <v/>
      </c>
      <c r="AB716" s="2" t="str">
        <f t="shared" si="788"/>
        <v/>
      </c>
      <c r="AC716" s="2" t="str">
        <f t="shared" si="788"/>
        <v/>
      </c>
      <c r="AD716" s="2" t="str">
        <f t="shared" si="788"/>
        <v/>
      </c>
      <c r="AE716" s="2" t="str">
        <f t="shared" si="788"/>
        <v/>
      </c>
      <c r="AF716" s="2" t="str">
        <f t="shared" si="788"/>
        <v/>
      </c>
      <c r="AG716" s="2" t="str">
        <f t="shared" si="788"/>
        <v/>
      </c>
      <c r="AH716" s="2" t="str">
        <f t="shared" si="788"/>
        <v/>
      </c>
      <c r="AI716" s="2" t="str">
        <f t="shared" si="788"/>
        <v/>
      </c>
    </row>
    <row r="717" spans="2:35" ht="15" customHeight="1" x14ac:dyDescent="0.3">
      <c r="B717" t="s">
        <v>96</v>
      </c>
      <c r="C717" t="s">
        <v>388</v>
      </c>
      <c r="D717" t="s">
        <v>9</v>
      </c>
      <c r="E717" s="9" t="s">
        <v>477</v>
      </c>
      <c r="F717" t="s">
        <v>230</v>
      </c>
      <c r="G717" s="9"/>
      <c r="H717" s="3">
        <v>1</v>
      </c>
      <c r="I717" s="8">
        <f>IF(H717="","",INDEX(Systems!F$4:F$985,MATCH($F717,Systems!D$4:D$985,0),1))</f>
        <v>10500</v>
      </c>
      <c r="J717" s="9">
        <f>IF(H717="","",INDEX(Systems!E$4:E$985,MATCH($F717,Systems!D$4:D$985,0),1))</f>
        <v>30</v>
      </c>
      <c r="K717" s="9" t="s">
        <v>108</v>
      </c>
      <c r="L717" s="9">
        <v>1986</v>
      </c>
      <c r="M717" s="9">
        <v>3</v>
      </c>
      <c r="N717" s="8">
        <f t="shared" si="767"/>
        <v>10500</v>
      </c>
      <c r="O717" s="9">
        <f t="shared" si="768"/>
        <v>2019</v>
      </c>
      <c r="P717" s="2">
        <f t="shared" ref="P717:AI717" si="789">IF($B717="","",IF($O717=P$3,$N717*(1+(O$2*0.03)),IF(P$3=$O717+$J717,$N717*(1+(O$2*0.03)),IF(P$3=$O717+2*$J717,$N717*(1+(O$2*0.03)),IF(P$3=$O717+3*$J717,$N717*(1+(O$2*0.03)),IF(P$3=$O717+4*$J717,$N717*(1+(O$2*0.03)),IF(P$3=$O717+5*$J717,$N717*(1+(O$2*0.03)),"")))))))</f>
        <v>10500</v>
      </c>
      <c r="Q717" s="2" t="str">
        <f t="shared" si="789"/>
        <v/>
      </c>
      <c r="R717" s="2" t="str">
        <f t="shared" si="789"/>
        <v/>
      </c>
      <c r="S717" s="2" t="str">
        <f t="shared" si="789"/>
        <v/>
      </c>
      <c r="T717" s="2" t="str">
        <f t="shared" si="789"/>
        <v/>
      </c>
      <c r="U717" s="2" t="str">
        <f t="shared" si="789"/>
        <v/>
      </c>
      <c r="V717" s="2" t="str">
        <f t="shared" si="789"/>
        <v/>
      </c>
      <c r="W717" s="2" t="str">
        <f t="shared" si="789"/>
        <v/>
      </c>
      <c r="X717" s="2" t="str">
        <f t="shared" si="789"/>
        <v/>
      </c>
      <c r="Y717" s="2" t="str">
        <f t="shared" si="789"/>
        <v/>
      </c>
      <c r="Z717" s="2" t="str">
        <f t="shared" si="789"/>
        <v/>
      </c>
      <c r="AA717" s="2" t="str">
        <f t="shared" si="789"/>
        <v/>
      </c>
      <c r="AB717" s="2" t="str">
        <f t="shared" si="789"/>
        <v/>
      </c>
      <c r="AC717" s="2" t="str">
        <f t="shared" si="789"/>
        <v/>
      </c>
      <c r="AD717" s="2" t="str">
        <f t="shared" si="789"/>
        <v/>
      </c>
      <c r="AE717" s="2" t="str">
        <f t="shared" si="789"/>
        <v/>
      </c>
      <c r="AF717" s="2" t="str">
        <f t="shared" si="789"/>
        <v/>
      </c>
      <c r="AG717" s="2" t="str">
        <f t="shared" si="789"/>
        <v/>
      </c>
      <c r="AH717" s="2" t="str">
        <f t="shared" si="789"/>
        <v/>
      </c>
      <c r="AI717" s="2" t="str">
        <f t="shared" si="789"/>
        <v/>
      </c>
    </row>
    <row r="718" spans="2:35" ht="15" customHeight="1" x14ac:dyDescent="0.3">
      <c r="B718" t="s">
        <v>96</v>
      </c>
      <c r="C718" t="s">
        <v>388</v>
      </c>
      <c r="D718" t="s">
        <v>9</v>
      </c>
      <c r="E718" s="9" t="s">
        <v>478</v>
      </c>
      <c r="F718" t="s">
        <v>230</v>
      </c>
      <c r="G718" s="9"/>
      <c r="H718" s="3">
        <v>1</v>
      </c>
      <c r="I718" s="8">
        <f>IF(H718="","",INDEX(Systems!F$4:F$985,MATCH($F718,Systems!D$4:D$985,0),1))</f>
        <v>10500</v>
      </c>
      <c r="J718" s="9">
        <f>IF(H718="","",INDEX(Systems!E$4:E$985,MATCH($F718,Systems!D$4:D$985,0),1))</f>
        <v>30</v>
      </c>
      <c r="K718" s="9" t="s">
        <v>108</v>
      </c>
      <c r="L718" s="9">
        <v>1986</v>
      </c>
      <c r="M718" s="9">
        <v>3</v>
      </c>
      <c r="N718" s="8">
        <f t="shared" si="767"/>
        <v>10500</v>
      </c>
      <c r="O718" s="9">
        <f t="shared" si="768"/>
        <v>2019</v>
      </c>
      <c r="P718" s="2">
        <f t="shared" ref="P718:AI718" si="790">IF($B718="","",IF($O718=P$3,$N718*(1+(O$2*0.03)),IF(P$3=$O718+$J718,$N718*(1+(O$2*0.03)),IF(P$3=$O718+2*$J718,$N718*(1+(O$2*0.03)),IF(P$3=$O718+3*$J718,$N718*(1+(O$2*0.03)),IF(P$3=$O718+4*$J718,$N718*(1+(O$2*0.03)),IF(P$3=$O718+5*$J718,$N718*(1+(O$2*0.03)),"")))))))</f>
        <v>10500</v>
      </c>
      <c r="Q718" s="2" t="str">
        <f t="shared" si="790"/>
        <v/>
      </c>
      <c r="R718" s="2" t="str">
        <f t="shared" si="790"/>
        <v/>
      </c>
      <c r="S718" s="2" t="str">
        <f t="shared" si="790"/>
        <v/>
      </c>
      <c r="T718" s="2" t="str">
        <f t="shared" si="790"/>
        <v/>
      </c>
      <c r="U718" s="2" t="str">
        <f t="shared" si="790"/>
        <v/>
      </c>
      <c r="V718" s="2" t="str">
        <f t="shared" si="790"/>
        <v/>
      </c>
      <c r="W718" s="2" t="str">
        <f t="shared" si="790"/>
        <v/>
      </c>
      <c r="X718" s="2" t="str">
        <f t="shared" si="790"/>
        <v/>
      </c>
      <c r="Y718" s="2" t="str">
        <f t="shared" si="790"/>
        <v/>
      </c>
      <c r="Z718" s="2" t="str">
        <f t="shared" si="790"/>
        <v/>
      </c>
      <c r="AA718" s="2" t="str">
        <f t="shared" si="790"/>
        <v/>
      </c>
      <c r="AB718" s="2" t="str">
        <f t="shared" si="790"/>
        <v/>
      </c>
      <c r="AC718" s="2" t="str">
        <f t="shared" si="790"/>
        <v/>
      </c>
      <c r="AD718" s="2" t="str">
        <f t="shared" si="790"/>
        <v/>
      </c>
      <c r="AE718" s="2" t="str">
        <f t="shared" si="790"/>
        <v/>
      </c>
      <c r="AF718" s="2" t="str">
        <f t="shared" si="790"/>
        <v/>
      </c>
      <c r="AG718" s="2" t="str">
        <f t="shared" si="790"/>
        <v/>
      </c>
      <c r="AH718" s="2" t="str">
        <f t="shared" si="790"/>
        <v/>
      </c>
      <c r="AI718" s="2" t="str">
        <f t="shared" si="790"/>
        <v/>
      </c>
    </row>
    <row r="719" spans="2:35" ht="15" customHeight="1" x14ac:dyDescent="0.3">
      <c r="B719" t="s">
        <v>96</v>
      </c>
      <c r="C719" t="s">
        <v>388</v>
      </c>
      <c r="D719" t="s">
        <v>9</v>
      </c>
      <c r="E719" s="9" t="s">
        <v>481</v>
      </c>
      <c r="F719" t="s">
        <v>230</v>
      </c>
      <c r="G719" s="9"/>
      <c r="H719" s="3">
        <v>1</v>
      </c>
      <c r="I719" s="8">
        <f>IF(H719="","",INDEX(Systems!F$4:F$985,MATCH($F719,Systems!D$4:D$985,0),1))</f>
        <v>10500</v>
      </c>
      <c r="J719" s="9">
        <f>IF(H719="","",INDEX(Systems!E$4:E$985,MATCH($F719,Systems!D$4:D$985,0),1))</f>
        <v>30</v>
      </c>
      <c r="K719" s="9" t="s">
        <v>108</v>
      </c>
      <c r="L719" s="9">
        <v>2000</v>
      </c>
      <c r="M719" s="9">
        <v>3</v>
      </c>
      <c r="N719" s="8">
        <f t="shared" si="767"/>
        <v>10500</v>
      </c>
      <c r="O719" s="9">
        <f t="shared" si="768"/>
        <v>2030</v>
      </c>
      <c r="P719" s="2" t="str">
        <f t="shared" ref="P719:AI719" si="791">IF($B719="","",IF($O719=P$3,$N719*(1+(O$2*0.03)),IF(P$3=$O719+$J719,$N719*(1+(O$2*0.03)),IF(P$3=$O719+2*$J719,$N719*(1+(O$2*0.03)),IF(P$3=$O719+3*$J719,$N719*(1+(O$2*0.03)),IF(P$3=$O719+4*$J719,$N719*(1+(O$2*0.03)),IF(P$3=$O719+5*$J719,$N719*(1+(O$2*0.03)),"")))))))</f>
        <v/>
      </c>
      <c r="Q719" s="2" t="str">
        <f t="shared" si="791"/>
        <v/>
      </c>
      <c r="R719" s="2" t="str">
        <f t="shared" si="791"/>
        <v/>
      </c>
      <c r="S719" s="2" t="str">
        <f t="shared" si="791"/>
        <v/>
      </c>
      <c r="T719" s="2" t="str">
        <f t="shared" si="791"/>
        <v/>
      </c>
      <c r="U719" s="2" t="str">
        <f t="shared" si="791"/>
        <v/>
      </c>
      <c r="V719" s="2" t="str">
        <f t="shared" si="791"/>
        <v/>
      </c>
      <c r="W719" s="2" t="str">
        <f t="shared" si="791"/>
        <v/>
      </c>
      <c r="X719" s="2" t="str">
        <f t="shared" si="791"/>
        <v/>
      </c>
      <c r="Y719" s="2" t="str">
        <f t="shared" si="791"/>
        <v/>
      </c>
      <c r="Z719" s="2" t="str">
        <f t="shared" si="791"/>
        <v/>
      </c>
      <c r="AA719" s="2">
        <f t="shared" si="791"/>
        <v>13965</v>
      </c>
      <c r="AB719" s="2" t="str">
        <f t="shared" si="791"/>
        <v/>
      </c>
      <c r="AC719" s="2" t="str">
        <f t="shared" si="791"/>
        <v/>
      </c>
      <c r="AD719" s="2" t="str">
        <f t="shared" si="791"/>
        <v/>
      </c>
      <c r="AE719" s="2" t="str">
        <f t="shared" si="791"/>
        <v/>
      </c>
      <c r="AF719" s="2" t="str">
        <f t="shared" si="791"/>
        <v/>
      </c>
      <c r="AG719" s="2" t="str">
        <f t="shared" si="791"/>
        <v/>
      </c>
      <c r="AH719" s="2" t="str">
        <f t="shared" si="791"/>
        <v/>
      </c>
      <c r="AI719" s="2" t="str">
        <f t="shared" si="791"/>
        <v/>
      </c>
    </row>
    <row r="720" spans="2:35" ht="15" customHeight="1" x14ac:dyDescent="0.3">
      <c r="B720" t="s">
        <v>96</v>
      </c>
      <c r="C720" t="s">
        <v>388</v>
      </c>
      <c r="D720" t="s">
        <v>9</v>
      </c>
      <c r="E720" s="9" t="s">
        <v>482</v>
      </c>
      <c r="F720" t="s">
        <v>230</v>
      </c>
      <c r="G720" s="9"/>
      <c r="H720" s="3">
        <v>1</v>
      </c>
      <c r="I720" s="8">
        <f>IF(H720="","",INDEX(Systems!F$4:F$985,MATCH($F720,Systems!D$4:D$985,0),1))</f>
        <v>10500</v>
      </c>
      <c r="J720" s="9">
        <f>IF(H720="","",INDEX(Systems!E$4:E$985,MATCH($F720,Systems!D$4:D$985,0),1))</f>
        <v>30</v>
      </c>
      <c r="K720" s="9" t="s">
        <v>108</v>
      </c>
      <c r="L720" s="9">
        <v>2000</v>
      </c>
      <c r="M720" s="9">
        <v>3</v>
      </c>
      <c r="N720" s="8">
        <f t="shared" si="767"/>
        <v>10500</v>
      </c>
      <c r="O720" s="9">
        <f t="shared" si="768"/>
        <v>2030</v>
      </c>
      <c r="P720" s="2" t="str">
        <f t="shared" ref="P720:AI720" si="792">IF($B720="","",IF($O720=P$3,$N720*(1+(O$2*0.03)),IF(P$3=$O720+$J720,$N720*(1+(O$2*0.03)),IF(P$3=$O720+2*$J720,$N720*(1+(O$2*0.03)),IF(P$3=$O720+3*$J720,$N720*(1+(O$2*0.03)),IF(P$3=$O720+4*$J720,$N720*(1+(O$2*0.03)),IF(P$3=$O720+5*$J720,$N720*(1+(O$2*0.03)),"")))))))</f>
        <v/>
      </c>
      <c r="Q720" s="2" t="str">
        <f t="shared" si="792"/>
        <v/>
      </c>
      <c r="R720" s="2" t="str">
        <f t="shared" si="792"/>
        <v/>
      </c>
      <c r="S720" s="2" t="str">
        <f t="shared" si="792"/>
        <v/>
      </c>
      <c r="T720" s="2" t="str">
        <f t="shared" si="792"/>
        <v/>
      </c>
      <c r="U720" s="2" t="str">
        <f t="shared" si="792"/>
        <v/>
      </c>
      <c r="V720" s="2" t="str">
        <f t="shared" si="792"/>
        <v/>
      </c>
      <c r="W720" s="2" t="str">
        <f t="shared" si="792"/>
        <v/>
      </c>
      <c r="X720" s="2" t="str">
        <f t="shared" si="792"/>
        <v/>
      </c>
      <c r="Y720" s="2" t="str">
        <f t="shared" si="792"/>
        <v/>
      </c>
      <c r="Z720" s="2" t="str">
        <f t="shared" si="792"/>
        <v/>
      </c>
      <c r="AA720" s="2">
        <f t="shared" si="792"/>
        <v>13965</v>
      </c>
      <c r="AB720" s="2" t="str">
        <f t="shared" si="792"/>
        <v/>
      </c>
      <c r="AC720" s="2" t="str">
        <f t="shared" si="792"/>
        <v/>
      </c>
      <c r="AD720" s="2" t="str">
        <f t="shared" si="792"/>
        <v/>
      </c>
      <c r="AE720" s="2" t="str">
        <f t="shared" si="792"/>
        <v/>
      </c>
      <c r="AF720" s="2" t="str">
        <f t="shared" si="792"/>
        <v/>
      </c>
      <c r="AG720" s="2" t="str">
        <f t="shared" si="792"/>
        <v/>
      </c>
      <c r="AH720" s="2" t="str">
        <f t="shared" si="792"/>
        <v/>
      </c>
      <c r="AI720" s="2" t="str">
        <f t="shared" si="792"/>
        <v/>
      </c>
    </row>
    <row r="721" spans="2:35" ht="15" customHeight="1" x14ac:dyDescent="0.3">
      <c r="B721" t="s">
        <v>96</v>
      </c>
      <c r="C721" t="s">
        <v>388</v>
      </c>
      <c r="D721" t="s">
        <v>9</v>
      </c>
      <c r="E721" s="9" t="s">
        <v>498</v>
      </c>
      <c r="F721" t="s">
        <v>230</v>
      </c>
      <c r="G721" s="9"/>
      <c r="H721" s="3">
        <v>1</v>
      </c>
      <c r="I721" s="8">
        <f>IF(H721="","",INDEX(Systems!F$4:F$985,MATCH($F721,Systems!D$4:D$985,0),1))</f>
        <v>10500</v>
      </c>
      <c r="J721" s="9">
        <f>IF(H721="","",INDEX(Systems!E$4:E$985,MATCH($F721,Systems!D$4:D$985,0),1))</f>
        <v>30</v>
      </c>
      <c r="K721" s="9" t="s">
        <v>108</v>
      </c>
      <c r="L721" s="9">
        <v>2001</v>
      </c>
      <c r="M721" s="9">
        <v>3</v>
      </c>
      <c r="N721" s="8">
        <f t="shared" si="767"/>
        <v>10500</v>
      </c>
      <c r="O721" s="9">
        <f t="shared" si="768"/>
        <v>2031</v>
      </c>
      <c r="P721" s="2" t="str">
        <f t="shared" ref="P721:AI721" si="793">IF($B721="","",IF($O721=P$3,$N721*(1+(O$2*0.03)),IF(P$3=$O721+$J721,$N721*(1+(O$2*0.03)),IF(P$3=$O721+2*$J721,$N721*(1+(O$2*0.03)),IF(P$3=$O721+3*$J721,$N721*(1+(O$2*0.03)),IF(P$3=$O721+4*$J721,$N721*(1+(O$2*0.03)),IF(P$3=$O721+5*$J721,$N721*(1+(O$2*0.03)),"")))))))</f>
        <v/>
      </c>
      <c r="Q721" s="2" t="str">
        <f t="shared" si="793"/>
        <v/>
      </c>
      <c r="R721" s="2" t="str">
        <f t="shared" si="793"/>
        <v/>
      </c>
      <c r="S721" s="2" t="str">
        <f t="shared" si="793"/>
        <v/>
      </c>
      <c r="T721" s="2" t="str">
        <f t="shared" si="793"/>
        <v/>
      </c>
      <c r="U721" s="2" t="str">
        <f t="shared" si="793"/>
        <v/>
      </c>
      <c r="V721" s="2" t="str">
        <f t="shared" si="793"/>
        <v/>
      </c>
      <c r="W721" s="2" t="str">
        <f t="shared" si="793"/>
        <v/>
      </c>
      <c r="X721" s="2" t="str">
        <f t="shared" si="793"/>
        <v/>
      </c>
      <c r="Y721" s="2" t="str">
        <f t="shared" si="793"/>
        <v/>
      </c>
      <c r="Z721" s="2" t="str">
        <f t="shared" si="793"/>
        <v/>
      </c>
      <c r="AA721" s="2" t="str">
        <f t="shared" si="793"/>
        <v/>
      </c>
      <c r="AB721" s="2">
        <f t="shared" si="793"/>
        <v>14279.999999999998</v>
      </c>
      <c r="AC721" s="2" t="str">
        <f t="shared" si="793"/>
        <v/>
      </c>
      <c r="AD721" s="2" t="str">
        <f t="shared" si="793"/>
        <v/>
      </c>
      <c r="AE721" s="2" t="str">
        <f t="shared" si="793"/>
        <v/>
      </c>
      <c r="AF721" s="2" t="str">
        <f t="shared" si="793"/>
        <v/>
      </c>
      <c r="AG721" s="2" t="str">
        <f t="shared" si="793"/>
        <v/>
      </c>
      <c r="AH721" s="2" t="str">
        <f t="shared" si="793"/>
        <v/>
      </c>
      <c r="AI721" s="2" t="str">
        <f t="shared" si="793"/>
        <v/>
      </c>
    </row>
    <row r="722" spans="2:35" ht="15" customHeight="1" x14ac:dyDescent="0.3">
      <c r="B722" t="s">
        <v>96</v>
      </c>
      <c r="C722" t="s">
        <v>388</v>
      </c>
      <c r="D722" t="s">
        <v>9</v>
      </c>
      <c r="E722" s="9" t="s">
        <v>499</v>
      </c>
      <c r="F722" t="s">
        <v>230</v>
      </c>
      <c r="G722" s="9"/>
      <c r="H722" s="3">
        <v>1</v>
      </c>
      <c r="I722" s="8">
        <f>IF(H722="","",INDEX(Systems!F$4:F$985,MATCH($F722,Systems!D$4:D$985,0),1))</f>
        <v>10500</v>
      </c>
      <c r="J722" s="9">
        <f>IF(H722="","",INDEX(Systems!E$4:E$985,MATCH($F722,Systems!D$4:D$985,0),1))</f>
        <v>30</v>
      </c>
      <c r="K722" s="9" t="s">
        <v>108</v>
      </c>
      <c r="L722" s="9">
        <v>2001</v>
      </c>
      <c r="M722" s="9">
        <v>3</v>
      </c>
      <c r="N722" s="8">
        <f t="shared" si="767"/>
        <v>10500</v>
      </c>
      <c r="O722" s="9">
        <f t="shared" si="768"/>
        <v>2031</v>
      </c>
      <c r="P722" s="2" t="str">
        <f t="shared" ref="P722:AI722" si="794">IF($B722="","",IF($O722=P$3,$N722*(1+(O$2*0.03)),IF(P$3=$O722+$J722,$N722*(1+(O$2*0.03)),IF(P$3=$O722+2*$J722,$N722*(1+(O$2*0.03)),IF(P$3=$O722+3*$J722,$N722*(1+(O$2*0.03)),IF(P$3=$O722+4*$J722,$N722*(1+(O$2*0.03)),IF(P$3=$O722+5*$J722,$N722*(1+(O$2*0.03)),"")))))))</f>
        <v/>
      </c>
      <c r="Q722" s="2" t="str">
        <f t="shared" si="794"/>
        <v/>
      </c>
      <c r="R722" s="2" t="str">
        <f t="shared" si="794"/>
        <v/>
      </c>
      <c r="S722" s="2" t="str">
        <f t="shared" si="794"/>
        <v/>
      </c>
      <c r="T722" s="2" t="str">
        <f t="shared" si="794"/>
        <v/>
      </c>
      <c r="U722" s="2" t="str">
        <f t="shared" si="794"/>
        <v/>
      </c>
      <c r="V722" s="2" t="str">
        <f t="shared" si="794"/>
        <v/>
      </c>
      <c r="W722" s="2" t="str">
        <f t="shared" si="794"/>
        <v/>
      </c>
      <c r="X722" s="2" t="str">
        <f t="shared" si="794"/>
        <v/>
      </c>
      <c r="Y722" s="2" t="str">
        <f t="shared" si="794"/>
        <v/>
      </c>
      <c r="Z722" s="2" t="str">
        <f t="shared" si="794"/>
        <v/>
      </c>
      <c r="AA722" s="2" t="str">
        <f t="shared" si="794"/>
        <v/>
      </c>
      <c r="AB722" s="2">
        <f t="shared" si="794"/>
        <v>14279.999999999998</v>
      </c>
      <c r="AC722" s="2" t="str">
        <f t="shared" si="794"/>
        <v/>
      </c>
      <c r="AD722" s="2" t="str">
        <f t="shared" si="794"/>
        <v/>
      </c>
      <c r="AE722" s="2" t="str">
        <f t="shared" si="794"/>
        <v/>
      </c>
      <c r="AF722" s="2" t="str">
        <f t="shared" si="794"/>
        <v/>
      </c>
      <c r="AG722" s="2" t="str">
        <f t="shared" si="794"/>
        <v/>
      </c>
      <c r="AH722" s="2" t="str">
        <f t="shared" si="794"/>
        <v/>
      </c>
      <c r="AI722" s="2" t="str">
        <f t="shared" si="794"/>
        <v/>
      </c>
    </row>
    <row r="723" spans="2:35" ht="15" customHeight="1" x14ac:dyDescent="0.3">
      <c r="B723" t="s">
        <v>96</v>
      </c>
      <c r="C723" t="s">
        <v>388</v>
      </c>
      <c r="D723" t="s">
        <v>9</v>
      </c>
      <c r="E723" s="9" t="s">
        <v>520</v>
      </c>
      <c r="F723" t="s">
        <v>230</v>
      </c>
      <c r="G723" s="9"/>
      <c r="H723" s="3">
        <v>1</v>
      </c>
      <c r="I723" s="8">
        <f>IF(H723="","",INDEX(Systems!F$4:F$985,MATCH($F723,Systems!D$4:D$985,0),1))</f>
        <v>10500</v>
      </c>
      <c r="J723" s="9">
        <f>IF(H723="","",INDEX(Systems!E$4:E$985,MATCH($F723,Systems!D$4:D$985,0),1))</f>
        <v>30</v>
      </c>
      <c r="K723" s="9" t="s">
        <v>108</v>
      </c>
      <c r="L723" s="9">
        <v>2003</v>
      </c>
      <c r="M723" s="9">
        <v>3</v>
      </c>
      <c r="N723" s="8">
        <f t="shared" si="767"/>
        <v>10500</v>
      </c>
      <c r="O723" s="9">
        <f t="shared" si="768"/>
        <v>2033</v>
      </c>
      <c r="P723" s="2" t="str">
        <f t="shared" ref="P723:AI723" si="795">IF($B723="","",IF($O723=P$3,$N723*(1+(O$2*0.03)),IF(P$3=$O723+$J723,$N723*(1+(O$2*0.03)),IF(P$3=$O723+2*$J723,$N723*(1+(O$2*0.03)),IF(P$3=$O723+3*$J723,$N723*(1+(O$2*0.03)),IF(P$3=$O723+4*$J723,$N723*(1+(O$2*0.03)),IF(P$3=$O723+5*$J723,$N723*(1+(O$2*0.03)),"")))))))</f>
        <v/>
      </c>
      <c r="Q723" s="2" t="str">
        <f t="shared" si="795"/>
        <v/>
      </c>
      <c r="R723" s="2" t="str">
        <f t="shared" si="795"/>
        <v/>
      </c>
      <c r="S723" s="2" t="str">
        <f t="shared" si="795"/>
        <v/>
      </c>
      <c r="T723" s="2" t="str">
        <f t="shared" si="795"/>
        <v/>
      </c>
      <c r="U723" s="2" t="str">
        <f t="shared" si="795"/>
        <v/>
      </c>
      <c r="V723" s="2" t="str">
        <f t="shared" si="795"/>
        <v/>
      </c>
      <c r="W723" s="2" t="str">
        <f t="shared" si="795"/>
        <v/>
      </c>
      <c r="X723" s="2" t="str">
        <f t="shared" si="795"/>
        <v/>
      </c>
      <c r="Y723" s="2" t="str">
        <f t="shared" si="795"/>
        <v/>
      </c>
      <c r="Z723" s="2" t="str">
        <f t="shared" si="795"/>
        <v/>
      </c>
      <c r="AA723" s="2" t="str">
        <f t="shared" si="795"/>
        <v/>
      </c>
      <c r="AB723" s="2" t="str">
        <f t="shared" si="795"/>
        <v/>
      </c>
      <c r="AC723" s="2" t="str">
        <f t="shared" si="795"/>
        <v/>
      </c>
      <c r="AD723" s="2">
        <f t="shared" si="795"/>
        <v>14910</v>
      </c>
      <c r="AE723" s="2" t="str">
        <f t="shared" si="795"/>
        <v/>
      </c>
      <c r="AF723" s="2" t="str">
        <f t="shared" si="795"/>
        <v/>
      </c>
      <c r="AG723" s="2" t="str">
        <f t="shared" si="795"/>
        <v/>
      </c>
      <c r="AH723" s="2" t="str">
        <f t="shared" si="795"/>
        <v/>
      </c>
      <c r="AI723" s="2" t="str">
        <f t="shared" si="795"/>
        <v/>
      </c>
    </row>
    <row r="724" spans="2:35" ht="15" customHeight="1" x14ac:dyDescent="0.3">
      <c r="B724" t="s">
        <v>96</v>
      </c>
      <c r="C724" t="s">
        <v>388</v>
      </c>
      <c r="D724" t="s">
        <v>9</v>
      </c>
      <c r="E724" s="9" t="s">
        <v>521</v>
      </c>
      <c r="F724" t="s">
        <v>230</v>
      </c>
      <c r="G724" s="9"/>
      <c r="H724" s="3">
        <v>2</v>
      </c>
      <c r="I724" s="8">
        <f>IF(H724="","",INDEX(Systems!F$4:F$985,MATCH($F724,Systems!D$4:D$985,0),1))</f>
        <v>10500</v>
      </c>
      <c r="J724" s="9">
        <f>IF(H724="","",INDEX(Systems!E$4:E$985,MATCH($F724,Systems!D$4:D$985,0),1))</f>
        <v>30</v>
      </c>
      <c r="K724" s="9" t="s">
        <v>109</v>
      </c>
      <c r="L724" s="9">
        <v>1980</v>
      </c>
      <c r="M724" s="9">
        <v>3</v>
      </c>
      <c r="N724" s="8">
        <f t="shared" si="767"/>
        <v>21000</v>
      </c>
      <c r="O724" s="9">
        <f t="shared" si="768"/>
        <v>2019</v>
      </c>
      <c r="P724" s="2">
        <f t="shared" ref="P724:AI724" si="796">IF($B724="","",IF($O724=P$3,$N724*(1+(O$2*0.03)),IF(P$3=$O724+$J724,$N724*(1+(O$2*0.03)),IF(P$3=$O724+2*$J724,$N724*(1+(O$2*0.03)),IF(P$3=$O724+3*$J724,$N724*(1+(O$2*0.03)),IF(P$3=$O724+4*$J724,$N724*(1+(O$2*0.03)),IF(P$3=$O724+5*$J724,$N724*(1+(O$2*0.03)),"")))))))</f>
        <v>21000</v>
      </c>
      <c r="Q724" s="2" t="str">
        <f t="shared" si="796"/>
        <v/>
      </c>
      <c r="R724" s="2" t="str">
        <f t="shared" si="796"/>
        <v/>
      </c>
      <c r="S724" s="2" t="str">
        <f t="shared" si="796"/>
        <v/>
      </c>
      <c r="T724" s="2" t="str">
        <f t="shared" si="796"/>
        <v/>
      </c>
      <c r="U724" s="2" t="str">
        <f t="shared" si="796"/>
        <v/>
      </c>
      <c r="V724" s="2" t="str">
        <f t="shared" si="796"/>
        <v/>
      </c>
      <c r="W724" s="2" t="str">
        <f t="shared" si="796"/>
        <v/>
      </c>
      <c r="X724" s="2" t="str">
        <f t="shared" si="796"/>
        <v/>
      </c>
      <c r="Y724" s="2" t="str">
        <f t="shared" si="796"/>
        <v/>
      </c>
      <c r="Z724" s="2" t="str">
        <f t="shared" si="796"/>
        <v/>
      </c>
      <c r="AA724" s="2" t="str">
        <f t="shared" si="796"/>
        <v/>
      </c>
      <c r="AB724" s="2" t="str">
        <f t="shared" si="796"/>
        <v/>
      </c>
      <c r="AC724" s="2" t="str">
        <f t="shared" si="796"/>
        <v/>
      </c>
      <c r="AD724" s="2" t="str">
        <f t="shared" si="796"/>
        <v/>
      </c>
      <c r="AE724" s="2" t="str">
        <f t="shared" si="796"/>
        <v/>
      </c>
      <c r="AF724" s="2" t="str">
        <f t="shared" si="796"/>
        <v/>
      </c>
      <c r="AG724" s="2" t="str">
        <f t="shared" si="796"/>
        <v/>
      </c>
      <c r="AH724" s="2" t="str">
        <f t="shared" si="796"/>
        <v/>
      </c>
      <c r="AI724" s="2" t="str">
        <f t="shared" si="796"/>
        <v/>
      </c>
    </row>
    <row r="725" spans="2:35" ht="15" customHeight="1" x14ac:dyDescent="0.3">
      <c r="B725" t="s">
        <v>96</v>
      </c>
      <c r="C725" t="s">
        <v>388</v>
      </c>
      <c r="D725" t="s">
        <v>9</v>
      </c>
      <c r="E725" s="9" t="s">
        <v>483</v>
      </c>
      <c r="F725" t="s">
        <v>229</v>
      </c>
      <c r="G725" s="9"/>
      <c r="H725" s="3">
        <v>1</v>
      </c>
      <c r="I725" s="8">
        <f>IF(H725="","",INDEX(Systems!F$4:F$985,MATCH($F725,Systems!D$4:D$985,0),1))</f>
        <v>8500</v>
      </c>
      <c r="J725" s="9">
        <f>IF(H725="","",INDEX(Systems!E$4:E$985,MATCH($F725,Systems!D$4:D$985,0),1))</f>
        <v>30</v>
      </c>
      <c r="K725" s="9" t="s">
        <v>108</v>
      </c>
      <c r="L725" s="9">
        <v>2000</v>
      </c>
      <c r="M725" s="9">
        <v>3</v>
      </c>
      <c r="N725" s="8">
        <f t="shared" si="767"/>
        <v>8500</v>
      </c>
      <c r="O725" s="9">
        <f t="shared" si="768"/>
        <v>2030</v>
      </c>
      <c r="P725" s="2" t="str">
        <f t="shared" ref="P725:AI725" si="797">IF($B725="","",IF($O725=P$3,$N725*(1+(O$2*0.03)),IF(P$3=$O725+$J725,$N725*(1+(O$2*0.03)),IF(P$3=$O725+2*$J725,$N725*(1+(O$2*0.03)),IF(P$3=$O725+3*$J725,$N725*(1+(O$2*0.03)),IF(P$3=$O725+4*$J725,$N725*(1+(O$2*0.03)),IF(P$3=$O725+5*$J725,$N725*(1+(O$2*0.03)),"")))))))</f>
        <v/>
      </c>
      <c r="Q725" s="2" t="str">
        <f t="shared" si="797"/>
        <v/>
      </c>
      <c r="R725" s="2" t="str">
        <f t="shared" si="797"/>
        <v/>
      </c>
      <c r="S725" s="2" t="str">
        <f t="shared" si="797"/>
        <v/>
      </c>
      <c r="T725" s="2" t="str">
        <f t="shared" si="797"/>
        <v/>
      </c>
      <c r="U725" s="2" t="str">
        <f t="shared" si="797"/>
        <v/>
      </c>
      <c r="V725" s="2" t="str">
        <f t="shared" si="797"/>
        <v/>
      </c>
      <c r="W725" s="2" t="str">
        <f t="shared" si="797"/>
        <v/>
      </c>
      <c r="X725" s="2" t="str">
        <f t="shared" si="797"/>
        <v/>
      </c>
      <c r="Y725" s="2" t="str">
        <f t="shared" si="797"/>
        <v/>
      </c>
      <c r="Z725" s="2" t="str">
        <f t="shared" si="797"/>
        <v/>
      </c>
      <c r="AA725" s="2">
        <f t="shared" si="797"/>
        <v>11305</v>
      </c>
      <c r="AB725" s="2" t="str">
        <f t="shared" si="797"/>
        <v/>
      </c>
      <c r="AC725" s="2" t="str">
        <f t="shared" si="797"/>
        <v/>
      </c>
      <c r="AD725" s="2" t="str">
        <f t="shared" si="797"/>
        <v/>
      </c>
      <c r="AE725" s="2" t="str">
        <f t="shared" si="797"/>
        <v/>
      </c>
      <c r="AF725" s="2" t="str">
        <f t="shared" si="797"/>
        <v/>
      </c>
      <c r="AG725" s="2" t="str">
        <f t="shared" si="797"/>
        <v/>
      </c>
      <c r="AH725" s="2" t="str">
        <f t="shared" si="797"/>
        <v/>
      </c>
      <c r="AI725" s="2" t="str">
        <f t="shared" si="797"/>
        <v/>
      </c>
    </row>
    <row r="726" spans="2:35" ht="15" customHeight="1" x14ac:dyDescent="0.3">
      <c r="B726" t="s">
        <v>96</v>
      </c>
      <c r="C726" t="s">
        <v>388</v>
      </c>
      <c r="D726" t="s">
        <v>9</v>
      </c>
      <c r="E726" s="9" t="s">
        <v>522</v>
      </c>
      <c r="F726" t="s">
        <v>230</v>
      </c>
      <c r="G726" s="9"/>
      <c r="H726" s="3">
        <v>1</v>
      </c>
      <c r="I726" s="8">
        <f>IF(H726="","",INDEX(Systems!F$4:F$985,MATCH($F726,Systems!D$4:D$985,0),1))</f>
        <v>10500</v>
      </c>
      <c r="J726" s="9">
        <f>IF(H726="","",INDEX(Systems!E$4:E$985,MATCH($F726,Systems!D$4:D$985,0),1))</f>
        <v>30</v>
      </c>
      <c r="K726" s="9" t="s">
        <v>108</v>
      </c>
      <c r="L726" s="9">
        <v>2000</v>
      </c>
      <c r="M726" s="9">
        <v>3</v>
      </c>
      <c r="N726" s="8">
        <f t="shared" si="767"/>
        <v>10500</v>
      </c>
      <c r="O726" s="9">
        <f t="shared" si="768"/>
        <v>2030</v>
      </c>
      <c r="P726" s="2" t="str">
        <f t="shared" ref="P726:AI726" si="798">IF($B726="","",IF($O726=P$3,$N726*(1+(O$2*0.03)),IF(P$3=$O726+$J726,$N726*(1+(O$2*0.03)),IF(P$3=$O726+2*$J726,$N726*(1+(O$2*0.03)),IF(P$3=$O726+3*$J726,$N726*(1+(O$2*0.03)),IF(P$3=$O726+4*$J726,$N726*(1+(O$2*0.03)),IF(P$3=$O726+5*$J726,$N726*(1+(O$2*0.03)),"")))))))</f>
        <v/>
      </c>
      <c r="Q726" s="2" t="str">
        <f t="shared" si="798"/>
        <v/>
      </c>
      <c r="R726" s="2" t="str">
        <f t="shared" si="798"/>
        <v/>
      </c>
      <c r="S726" s="2" t="str">
        <f t="shared" si="798"/>
        <v/>
      </c>
      <c r="T726" s="2" t="str">
        <f t="shared" si="798"/>
        <v/>
      </c>
      <c r="U726" s="2" t="str">
        <f t="shared" si="798"/>
        <v/>
      </c>
      <c r="V726" s="2" t="str">
        <f t="shared" si="798"/>
        <v/>
      </c>
      <c r="W726" s="2" t="str">
        <f t="shared" si="798"/>
        <v/>
      </c>
      <c r="X726" s="2" t="str">
        <f t="shared" si="798"/>
        <v/>
      </c>
      <c r="Y726" s="2" t="str">
        <f t="shared" si="798"/>
        <v/>
      </c>
      <c r="Z726" s="2" t="str">
        <f t="shared" si="798"/>
        <v/>
      </c>
      <c r="AA726" s="2">
        <f t="shared" si="798"/>
        <v>13965</v>
      </c>
      <c r="AB726" s="2" t="str">
        <f t="shared" si="798"/>
        <v/>
      </c>
      <c r="AC726" s="2" t="str">
        <f t="shared" si="798"/>
        <v/>
      </c>
      <c r="AD726" s="2" t="str">
        <f t="shared" si="798"/>
        <v/>
      </c>
      <c r="AE726" s="2" t="str">
        <f t="shared" si="798"/>
        <v/>
      </c>
      <c r="AF726" s="2" t="str">
        <f t="shared" si="798"/>
        <v/>
      </c>
      <c r="AG726" s="2" t="str">
        <f t="shared" si="798"/>
        <v/>
      </c>
      <c r="AH726" s="2" t="str">
        <f t="shared" si="798"/>
        <v/>
      </c>
      <c r="AI726" s="2" t="str">
        <f t="shared" si="798"/>
        <v/>
      </c>
    </row>
    <row r="727" spans="2:35" ht="15" customHeight="1" x14ac:dyDescent="0.3">
      <c r="B727" t="s">
        <v>96</v>
      </c>
      <c r="C727" t="s">
        <v>388</v>
      </c>
      <c r="D727" t="s">
        <v>8</v>
      </c>
      <c r="E727" s="9" t="s">
        <v>485</v>
      </c>
      <c r="F727" t="s">
        <v>145</v>
      </c>
      <c r="G727" s="9"/>
      <c r="H727" s="3">
        <v>1920</v>
      </c>
      <c r="I727" s="8">
        <f>IF(H727="","",INDEX(Systems!F$4:F$985,MATCH($F727,Systems!D$4:D$985,0),1))</f>
        <v>18</v>
      </c>
      <c r="J727" s="9">
        <f>IF(H727="","",INDEX(Systems!E$4:E$985,MATCH($F727,Systems!D$4:D$985,0),1))</f>
        <v>30</v>
      </c>
      <c r="K727" s="9" t="s">
        <v>108</v>
      </c>
      <c r="L727" s="9">
        <v>2000</v>
      </c>
      <c r="M727" s="9">
        <v>3</v>
      </c>
      <c r="N727" s="8">
        <f t="shared" si="767"/>
        <v>34560</v>
      </c>
      <c r="O727" s="9">
        <f t="shared" si="768"/>
        <v>2030</v>
      </c>
      <c r="P727" s="2" t="str">
        <f t="shared" ref="P727:AI727" si="799">IF($B727="","",IF($O727=P$3,$N727*(1+(O$2*0.03)),IF(P$3=$O727+$J727,$N727*(1+(O$2*0.03)),IF(P$3=$O727+2*$J727,$N727*(1+(O$2*0.03)),IF(P$3=$O727+3*$J727,$N727*(1+(O$2*0.03)),IF(P$3=$O727+4*$J727,$N727*(1+(O$2*0.03)),IF(P$3=$O727+5*$J727,$N727*(1+(O$2*0.03)),"")))))))</f>
        <v/>
      </c>
      <c r="Q727" s="2" t="str">
        <f t="shared" si="799"/>
        <v/>
      </c>
      <c r="R727" s="2" t="str">
        <f t="shared" si="799"/>
        <v/>
      </c>
      <c r="S727" s="2" t="str">
        <f t="shared" si="799"/>
        <v/>
      </c>
      <c r="T727" s="2" t="str">
        <f t="shared" si="799"/>
        <v/>
      </c>
      <c r="U727" s="2" t="str">
        <f t="shared" si="799"/>
        <v/>
      </c>
      <c r="V727" s="2" t="str">
        <f t="shared" si="799"/>
        <v/>
      </c>
      <c r="W727" s="2" t="str">
        <f t="shared" si="799"/>
        <v/>
      </c>
      <c r="X727" s="2" t="str">
        <f t="shared" si="799"/>
        <v/>
      </c>
      <c r="Y727" s="2" t="str">
        <f t="shared" si="799"/>
        <v/>
      </c>
      <c r="Z727" s="2" t="str">
        <f t="shared" si="799"/>
        <v/>
      </c>
      <c r="AA727" s="2">
        <f t="shared" si="799"/>
        <v>45964.800000000003</v>
      </c>
      <c r="AB727" s="2" t="str">
        <f t="shared" si="799"/>
        <v/>
      </c>
      <c r="AC727" s="2" t="str">
        <f t="shared" si="799"/>
        <v/>
      </c>
      <c r="AD727" s="2" t="str">
        <f t="shared" si="799"/>
        <v/>
      </c>
      <c r="AE727" s="2" t="str">
        <f t="shared" si="799"/>
        <v/>
      </c>
      <c r="AF727" s="2" t="str">
        <f t="shared" si="799"/>
        <v/>
      </c>
      <c r="AG727" s="2" t="str">
        <f t="shared" si="799"/>
        <v/>
      </c>
      <c r="AH727" s="2" t="str">
        <f t="shared" si="799"/>
        <v/>
      </c>
      <c r="AI727" s="2" t="str">
        <f t="shared" si="799"/>
        <v/>
      </c>
    </row>
    <row r="728" spans="2:35" ht="15" customHeight="1" x14ac:dyDescent="0.3">
      <c r="B728" t="s">
        <v>96</v>
      </c>
      <c r="C728" t="s">
        <v>388</v>
      </c>
      <c r="D728" t="s">
        <v>8</v>
      </c>
      <c r="E728" s="9" t="s">
        <v>475</v>
      </c>
      <c r="F728" t="s">
        <v>145</v>
      </c>
      <c r="G728" s="9"/>
      <c r="H728" s="3">
        <v>960</v>
      </c>
      <c r="I728" s="8">
        <f>IF(H728="","",INDEX(Systems!F$4:F$985,MATCH($F728,Systems!D$4:D$985,0),1))</f>
        <v>18</v>
      </c>
      <c r="J728" s="9">
        <f>IF(H728="","",INDEX(Systems!E$4:E$985,MATCH($F728,Systems!D$4:D$985,0),1))</f>
        <v>30</v>
      </c>
      <c r="K728" s="9" t="s">
        <v>108</v>
      </c>
      <c r="L728" s="9">
        <v>2000</v>
      </c>
      <c r="M728" s="9">
        <v>3</v>
      </c>
      <c r="N728" s="8">
        <f t="shared" si="767"/>
        <v>17280</v>
      </c>
      <c r="O728" s="9">
        <f t="shared" si="768"/>
        <v>2030</v>
      </c>
      <c r="P728" s="2" t="str">
        <f t="shared" ref="P728:AI728" si="800">IF($B728="","",IF($O728=P$3,$N728*(1+(O$2*0.03)),IF(P$3=$O728+$J728,$N728*(1+(O$2*0.03)),IF(P$3=$O728+2*$J728,$N728*(1+(O$2*0.03)),IF(P$3=$O728+3*$J728,$N728*(1+(O$2*0.03)),IF(P$3=$O728+4*$J728,$N728*(1+(O$2*0.03)),IF(P$3=$O728+5*$J728,$N728*(1+(O$2*0.03)),"")))))))</f>
        <v/>
      </c>
      <c r="Q728" s="2" t="str">
        <f t="shared" si="800"/>
        <v/>
      </c>
      <c r="R728" s="2" t="str">
        <f t="shared" si="800"/>
        <v/>
      </c>
      <c r="S728" s="2" t="str">
        <f t="shared" si="800"/>
        <v/>
      </c>
      <c r="T728" s="2" t="str">
        <f t="shared" si="800"/>
        <v/>
      </c>
      <c r="U728" s="2" t="str">
        <f t="shared" si="800"/>
        <v/>
      </c>
      <c r="V728" s="2" t="str">
        <f t="shared" si="800"/>
        <v/>
      </c>
      <c r="W728" s="2" t="str">
        <f t="shared" si="800"/>
        <v/>
      </c>
      <c r="X728" s="2" t="str">
        <f t="shared" si="800"/>
        <v/>
      </c>
      <c r="Y728" s="2" t="str">
        <f t="shared" si="800"/>
        <v/>
      </c>
      <c r="Z728" s="2" t="str">
        <f t="shared" si="800"/>
        <v/>
      </c>
      <c r="AA728" s="2">
        <f t="shared" si="800"/>
        <v>22982.400000000001</v>
      </c>
      <c r="AB728" s="2" t="str">
        <f t="shared" si="800"/>
        <v/>
      </c>
      <c r="AC728" s="2" t="str">
        <f t="shared" si="800"/>
        <v/>
      </c>
      <c r="AD728" s="2" t="str">
        <f t="shared" si="800"/>
        <v/>
      </c>
      <c r="AE728" s="2" t="str">
        <f t="shared" si="800"/>
        <v/>
      </c>
      <c r="AF728" s="2" t="str">
        <f t="shared" si="800"/>
        <v/>
      </c>
      <c r="AG728" s="2" t="str">
        <f t="shared" si="800"/>
        <v/>
      </c>
      <c r="AH728" s="2" t="str">
        <f t="shared" si="800"/>
        <v/>
      </c>
      <c r="AI728" s="2" t="str">
        <f t="shared" si="800"/>
        <v/>
      </c>
    </row>
    <row r="729" spans="2:35" ht="15" customHeight="1" x14ac:dyDescent="0.3">
      <c r="B729" t="s">
        <v>96</v>
      </c>
      <c r="C729" t="s">
        <v>388</v>
      </c>
      <c r="D729" t="s">
        <v>8</v>
      </c>
      <c r="E729" s="9" t="s">
        <v>476</v>
      </c>
      <c r="F729" t="s">
        <v>145</v>
      </c>
      <c r="G729" s="9"/>
      <c r="H729" s="3">
        <v>960</v>
      </c>
      <c r="I729" s="8">
        <f>IF(H729="","",INDEX(Systems!F$4:F$985,MATCH($F729,Systems!D$4:D$985,0),1))</f>
        <v>18</v>
      </c>
      <c r="J729" s="9">
        <f>IF(H729="","",INDEX(Systems!E$4:E$985,MATCH($F729,Systems!D$4:D$985,0),1))</f>
        <v>30</v>
      </c>
      <c r="K729" s="9" t="s">
        <v>108</v>
      </c>
      <c r="L729" s="9">
        <v>1990</v>
      </c>
      <c r="M729" s="9">
        <v>3</v>
      </c>
      <c r="N729" s="8">
        <f t="shared" si="767"/>
        <v>17280</v>
      </c>
      <c r="O729" s="9">
        <f t="shared" si="768"/>
        <v>2020</v>
      </c>
      <c r="P729" s="2" t="str">
        <f t="shared" ref="P729:AI729" si="801">IF($B729="","",IF($O729=P$3,$N729*(1+(O$2*0.03)),IF(P$3=$O729+$J729,$N729*(1+(O$2*0.03)),IF(P$3=$O729+2*$J729,$N729*(1+(O$2*0.03)),IF(P$3=$O729+3*$J729,$N729*(1+(O$2*0.03)),IF(P$3=$O729+4*$J729,$N729*(1+(O$2*0.03)),IF(P$3=$O729+5*$J729,$N729*(1+(O$2*0.03)),"")))))))</f>
        <v/>
      </c>
      <c r="Q729" s="2">
        <f t="shared" si="801"/>
        <v>17798.400000000001</v>
      </c>
      <c r="R729" s="2" t="str">
        <f t="shared" si="801"/>
        <v/>
      </c>
      <c r="S729" s="2" t="str">
        <f t="shared" si="801"/>
        <v/>
      </c>
      <c r="T729" s="2" t="str">
        <f t="shared" si="801"/>
        <v/>
      </c>
      <c r="U729" s="2" t="str">
        <f t="shared" si="801"/>
        <v/>
      </c>
      <c r="V729" s="2" t="str">
        <f t="shared" si="801"/>
        <v/>
      </c>
      <c r="W729" s="2" t="str">
        <f t="shared" si="801"/>
        <v/>
      </c>
      <c r="X729" s="2" t="str">
        <f t="shared" si="801"/>
        <v/>
      </c>
      <c r="Y729" s="2" t="str">
        <f t="shared" si="801"/>
        <v/>
      </c>
      <c r="Z729" s="2" t="str">
        <f t="shared" si="801"/>
        <v/>
      </c>
      <c r="AA729" s="2" t="str">
        <f t="shared" si="801"/>
        <v/>
      </c>
      <c r="AB729" s="2" t="str">
        <f t="shared" si="801"/>
        <v/>
      </c>
      <c r="AC729" s="2" t="str">
        <f t="shared" si="801"/>
        <v/>
      </c>
      <c r="AD729" s="2" t="str">
        <f t="shared" si="801"/>
        <v/>
      </c>
      <c r="AE729" s="2" t="str">
        <f t="shared" si="801"/>
        <v/>
      </c>
      <c r="AF729" s="2" t="str">
        <f t="shared" si="801"/>
        <v/>
      </c>
      <c r="AG729" s="2" t="str">
        <f t="shared" si="801"/>
        <v/>
      </c>
      <c r="AH729" s="2" t="str">
        <f t="shared" si="801"/>
        <v/>
      </c>
      <c r="AI729" s="2" t="str">
        <f t="shared" si="801"/>
        <v/>
      </c>
    </row>
    <row r="730" spans="2:35" ht="15" customHeight="1" x14ac:dyDescent="0.3">
      <c r="B730" t="s">
        <v>96</v>
      </c>
      <c r="C730" t="s">
        <v>388</v>
      </c>
      <c r="D730" t="s">
        <v>8</v>
      </c>
      <c r="E730" s="9" t="s">
        <v>477</v>
      </c>
      <c r="F730" t="s">
        <v>145</v>
      </c>
      <c r="G730" s="9"/>
      <c r="H730" s="3">
        <v>960</v>
      </c>
      <c r="I730" s="8">
        <f>IF(H730="","",INDEX(Systems!F$4:F$985,MATCH($F730,Systems!D$4:D$985,0),1))</f>
        <v>18</v>
      </c>
      <c r="J730" s="9">
        <f>IF(H730="","",INDEX(Systems!E$4:E$985,MATCH($F730,Systems!D$4:D$985,0),1))</f>
        <v>30</v>
      </c>
      <c r="K730" s="9" t="s">
        <v>108</v>
      </c>
      <c r="L730" s="9">
        <v>1986</v>
      </c>
      <c r="M730" s="9">
        <v>3</v>
      </c>
      <c r="N730" s="8">
        <f t="shared" si="767"/>
        <v>17280</v>
      </c>
      <c r="O730" s="9">
        <f t="shared" si="768"/>
        <v>2019</v>
      </c>
      <c r="P730" s="2">
        <f t="shared" ref="P730:AI730" si="802">IF($B730="","",IF($O730=P$3,$N730*(1+(O$2*0.03)),IF(P$3=$O730+$J730,$N730*(1+(O$2*0.03)),IF(P$3=$O730+2*$J730,$N730*(1+(O$2*0.03)),IF(P$3=$O730+3*$J730,$N730*(1+(O$2*0.03)),IF(P$3=$O730+4*$J730,$N730*(1+(O$2*0.03)),IF(P$3=$O730+5*$J730,$N730*(1+(O$2*0.03)),"")))))))</f>
        <v>17280</v>
      </c>
      <c r="Q730" s="2" t="str">
        <f t="shared" si="802"/>
        <v/>
      </c>
      <c r="R730" s="2" t="str">
        <f t="shared" si="802"/>
        <v/>
      </c>
      <c r="S730" s="2" t="str">
        <f t="shared" si="802"/>
        <v/>
      </c>
      <c r="T730" s="2" t="str">
        <f t="shared" si="802"/>
        <v/>
      </c>
      <c r="U730" s="2" t="str">
        <f t="shared" si="802"/>
        <v/>
      </c>
      <c r="V730" s="2" t="str">
        <f t="shared" si="802"/>
        <v/>
      </c>
      <c r="W730" s="2" t="str">
        <f t="shared" si="802"/>
        <v/>
      </c>
      <c r="X730" s="2" t="str">
        <f t="shared" si="802"/>
        <v/>
      </c>
      <c r="Y730" s="2" t="str">
        <f t="shared" si="802"/>
        <v/>
      </c>
      <c r="Z730" s="2" t="str">
        <f t="shared" si="802"/>
        <v/>
      </c>
      <c r="AA730" s="2" t="str">
        <f t="shared" si="802"/>
        <v/>
      </c>
      <c r="AB730" s="2" t="str">
        <f t="shared" si="802"/>
        <v/>
      </c>
      <c r="AC730" s="2" t="str">
        <f t="shared" si="802"/>
        <v/>
      </c>
      <c r="AD730" s="2" t="str">
        <f t="shared" si="802"/>
        <v/>
      </c>
      <c r="AE730" s="2" t="str">
        <f t="shared" si="802"/>
        <v/>
      </c>
      <c r="AF730" s="2" t="str">
        <f t="shared" si="802"/>
        <v/>
      </c>
      <c r="AG730" s="2" t="str">
        <f t="shared" si="802"/>
        <v/>
      </c>
      <c r="AH730" s="2" t="str">
        <f t="shared" si="802"/>
        <v/>
      </c>
      <c r="AI730" s="2" t="str">
        <f t="shared" si="802"/>
        <v/>
      </c>
    </row>
    <row r="731" spans="2:35" ht="15" customHeight="1" x14ac:dyDescent="0.3">
      <c r="B731" t="s">
        <v>96</v>
      </c>
      <c r="C731" t="s">
        <v>388</v>
      </c>
      <c r="D731" t="s">
        <v>8</v>
      </c>
      <c r="E731" s="9" t="s">
        <v>478</v>
      </c>
      <c r="F731" t="s">
        <v>145</v>
      </c>
      <c r="G731" s="9"/>
      <c r="H731" s="3">
        <v>960</v>
      </c>
      <c r="I731" s="8">
        <f>IF(H731="","",INDEX(Systems!F$4:F$985,MATCH($F731,Systems!D$4:D$985,0),1))</f>
        <v>18</v>
      </c>
      <c r="J731" s="9">
        <f>IF(H731="","",INDEX(Systems!E$4:E$985,MATCH($F731,Systems!D$4:D$985,0),1))</f>
        <v>30</v>
      </c>
      <c r="K731" s="9" t="s">
        <v>108</v>
      </c>
      <c r="L731" s="9">
        <v>1986</v>
      </c>
      <c r="M731" s="9">
        <v>3</v>
      </c>
      <c r="N731" s="8">
        <f t="shared" si="767"/>
        <v>17280</v>
      </c>
      <c r="O731" s="9">
        <f t="shared" si="768"/>
        <v>2019</v>
      </c>
      <c r="P731" s="2">
        <f t="shared" ref="P731:AI731" si="803">IF($B731="","",IF($O731=P$3,$N731*(1+(O$2*0.03)),IF(P$3=$O731+$J731,$N731*(1+(O$2*0.03)),IF(P$3=$O731+2*$J731,$N731*(1+(O$2*0.03)),IF(P$3=$O731+3*$J731,$N731*(1+(O$2*0.03)),IF(P$3=$O731+4*$J731,$N731*(1+(O$2*0.03)),IF(P$3=$O731+5*$J731,$N731*(1+(O$2*0.03)),"")))))))</f>
        <v>17280</v>
      </c>
      <c r="Q731" s="2" t="str">
        <f t="shared" si="803"/>
        <v/>
      </c>
      <c r="R731" s="2" t="str">
        <f t="shared" si="803"/>
        <v/>
      </c>
      <c r="S731" s="2" t="str">
        <f t="shared" si="803"/>
        <v/>
      </c>
      <c r="T731" s="2" t="str">
        <f t="shared" si="803"/>
        <v/>
      </c>
      <c r="U731" s="2" t="str">
        <f t="shared" si="803"/>
        <v/>
      </c>
      <c r="V731" s="2" t="str">
        <f t="shared" si="803"/>
        <v/>
      </c>
      <c r="W731" s="2" t="str">
        <f t="shared" si="803"/>
        <v/>
      </c>
      <c r="X731" s="2" t="str">
        <f t="shared" si="803"/>
        <v/>
      </c>
      <c r="Y731" s="2" t="str">
        <f t="shared" si="803"/>
        <v/>
      </c>
      <c r="Z731" s="2" t="str">
        <f t="shared" si="803"/>
        <v/>
      </c>
      <c r="AA731" s="2" t="str">
        <f t="shared" si="803"/>
        <v/>
      </c>
      <c r="AB731" s="2" t="str">
        <f t="shared" si="803"/>
        <v/>
      </c>
      <c r="AC731" s="2" t="str">
        <f t="shared" si="803"/>
        <v/>
      </c>
      <c r="AD731" s="2" t="str">
        <f t="shared" si="803"/>
        <v/>
      </c>
      <c r="AE731" s="2" t="str">
        <f t="shared" si="803"/>
        <v/>
      </c>
      <c r="AF731" s="2" t="str">
        <f t="shared" si="803"/>
        <v/>
      </c>
      <c r="AG731" s="2" t="str">
        <f t="shared" si="803"/>
        <v/>
      </c>
      <c r="AH731" s="2" t="str">
        <f t="shared" si="803"/>
        <v/>
      </c>
      <c r="AI731" s="2" t="str">
        <f t="shared" si="803"/>
        <v/>
      </c>
    </row>
    <row r="732" spans="2:35" ht="15" customHeight="1" x14ac:dyDescent="0.3">
      <c r="B732" t="s">
        <v>96</v>
      </c>
      <c r="C732" t="s">
        <v>388</v>
      </c>
      <c r="D732" t="s">
        <v>8</v>
      </c>
      <c r="E732" s="9" t="s">
        <v>481</v>
      </c>
      <c r="F732" t="s">
        <v>145</v>
      </c>
      <c r="G732" s="9"/>
      <c r="H732" s="3">
        <v>960</v>
      </c>
      <c r="I732" s="8">
        <f>IF(H732="","",INDEX(Systems!F$4:F$985,MATCH($F732,Systems!D$4:D$985,0),1))</f>
        <v>18</v>
      </c>
      <c r="J732" s="9">
        <f>IF(H732="","",INDEX(Systems!E$4:E$985,MATCH($F732,Systems!D$4:D$985,0),1))</f>
        <v>30</v>
      </c>
      <c r="K732" s="9" t="s">
        <v>108</v>
      </c>
      <c r="L732" s="9">
        <v>2000</v>
      </c>
      <c r="M732" s="9">
        <v>3</v>
      </c>
      <c r="N732" s="8">
        <f t="shared" si="767"/>
        <v>17280</v>
      </c>
      <c r="O732" s="9">
        <f t="shared" si="768"/>
        <v>2030</v>
      </c>
      <c r="P732" s="2" t="str">
        <f t="shared" ref="P732:AI732" si="804">IF($B732="","",IF($O732=P$3,$N732*(1+(O$2*0.03)),IF(P$3=$O732+$J732,$N732*(1+(O$2*0.03)),IF(P$3=$O732+2*$J732,$N732*(1+(O$2*0.03)),IF(P$3=$O732+3*$J732,$N732*(1+(O$2*0.03)),IF(P$3=$O732+4*$J732,$N732*(1+(O$2*0.03)),IF(P$3=$O732+5*$J732,$N732*(1+(O$2*0.03)),"")))))))</f>
        <v/>
      </c>
      <c r="Q732" s="2" t="str">
        <f t="shared" si="804"/>
        <v/>
      </c>
      <c r="R732" s="2" t="str">
        <f t="shared" si="804"/>
        <v/>
      </c>
      <c r="S732" s="2" t="str">
        <f t="shared" si="804"/>
        <v/>
      </c>
      <c r="T732" s="2" t="str">
        <f t="shared" si="804"/>
        <v/>
      </c>
      <c r="U732" s="2" t="str">
        <f t="shared" si="804"/>
        <v/>
      </c>
      <c r="V732" s="2" t="str">
        <f t="shared" si="804"/>
        <v/>
      </c>
      <c r="W732" s="2" t="str">
        <f t="shared" si="804"/>
        <v/>
      </c>
      <c r="X732" s="2" t="str">
        <f t="shared" si="804"/>
        <v/>
      </c>
      <c r="Y732" s="2" t="str">
        <f t="shared" si="804"/>
        <v/>
      </c>
      <c r="Z732" s="2" t="str">
        <f t="shared" si="804"/>
        <v/>
      </c>
      <c r="AA732" s="2">
        <f t="shared" si="804"/>
        <v>22982.400000000001</v>
      </c>
      <c r="AB732" s="2" t="str">
        <f t="shared" si="804"/>
        <v/>
      </c>
      <c r="AC732" s="2" t="str">
        <f t="shared" si="804"/>
        <v/>
      </c>
      <c r="AD732" s="2" t="str">
        <f t="shared" si="804"/>
        <v/>
      </c>
      <c r="AE732" s="2" t="str">
        <f t="shared" si="804"/>
        <v/>
      </c>
      <c r="AF732" s="2" t="str">
        <f t="shared" si="804"/>
        <v/>
      </c>
      <c r="AG732" s="2" t="str">
        <f t="shared" si="804"/>
        <v/>
      </c>
      <c r="AH732" s="2" t="str">
        <f t="shared" si="804"/>
        <v/>
      </c>
      <c r="AI732" s="2" t="str">
        <f t="shared" si="804"/>
        <v/>
      </c>
    </row>
    <row r="733" spans="2:35" ht="15" customHeight="1" x14ac:dyDescent="0.3">
      <c r="B733" t="s">
        <v>96</v>
      </c>
      <c r="C733" t="s">
        <v>388</v>
      </c>
      <c r="D733" t="s">
        <v>8</v>
      </c>
      <c r="E733" s="9" t="s">
        <v>482</v>
      </c>
      <c r="F733" t="s">
        <v>145</v>
      </c>
      <c r="G733" s="9"/>
      <c r="H733" s="3">
        <v>960</v>
      </c>
      <c r="I733" s="8">
        <f>IF(H733="","",INDEX(Systems!F$4:F$985,MATCH($F733,Systems!D$4:D$985,0),1))</f>
        <v>18</v>
      </c>
      <c r="J733" s="9">
        <f>IF(H733="","",INDEX(Systems!E$4:E$985,MATCH($F733,Systems!D$4:D$985,0),1))</f>
        <v>30</v>
      </c>
      <c r="K733" s="9" t="s">
        <v>108</v>
      </c>
      <c r="L733" s="9">
        <v>2000</v>
      </c>
      <c r="M733" s="9">
        <v>3</v>
      </c>
      <c r="N733" s="8">
        <f t="shared" si="767"/>
        <v>17280</v>
      </c>
      <c r="O733" s="9">
        <f t="shared" si="768"/>
        <v>2030</v>
      </c>
      <c r="P733" s="2" t="str">
        <f t="shared" ref="P733:AI733" si="805">IF($B733="","",IF($O733=P$3,$N733*(1+(O$2*0.03)),IF(P$3=$O733+$J733,$N733*(1+(O$2*0.03)),IF(P$3=$O733+2*$J733,$N733*(1+(O$2*0.03)),IF(P$3=$O733+3*$J733,$N733*(1+(O$2*0.03)),IF(P$3=$O733+4*$J733,$N733*(1+(O$2*0.03)),IF(P$3=$O733+5*$J733,$N733*(1+(O$2*0.03)),"")))))))</f>
        <v/>
      </c>
      <c r="Q733" s="2" t="str">
        <f t="shared" si="805"/>
        <v/>
      </c>
      <c r="R733" s="2" t="str">
        <f t="shared" si="805"/>
        <v/>
      </c>
      <c r="S733" s="2" t="str">
        <f t="shared" si="805"/>
        <v/>
      </c>
      <c r="T733" s="2" t="str">
        <f t="shared" si="805"/>
        <v/>
      </c>
      <c r="U733" s="2" t="str">
        <f t="shared" si="805"/>
        <v/>
      </c>
      <c r="V733" s="2" t="str">
        <f t="shared" si="805"/>
        <v/>
      </c>
      <c r="W733" s="2" t="str">
        <f t="shared" si="805"/>
        <v/>
      </c>
      <c r="X733" s="2" t="str">
        <f t="shared" si="805"/>
        <v/>
      </c>
      <c r="Y733" s="2" t="str">
        <f t="shared" si="805"/>
        <v/>
      </c>
      <c r="Z733" s="2" t="str">
        <f t="shared" si="805"/>
        <v/>
      </c>
      <c r="AA733" s="2">
        <f t="shared" si="805"/>
        <v>22982.400000000001</v>
      </c>
      <c r="AB733" s="2" t="str">
        <f t="shared" si="805"/>
        <v/>
      </c>
      <c r="AC733" s="2" t="str">
        <f t="shared" si="805"/>
        <v/>
      </c>
      <c r="AD733" s="2" t="str">
        <f t="shared" si="805"/>
        <v/>
      </c>
      <c r="AE733" s="2" t="str">
        <f t="shared" si="805"/>
        <v/>
      </c>
      <c r="AF733" s="2" t="str">
        <f t="shared" si="805"/>
        <v/>
      </c>
      <c r="AG733" s="2" t="str">
        <f t="shared" si="805"/>
        <v/>
      </c>
      <c r="AH733" s="2" t="str">
        <f t="shared" si="805"/>
        <v/>
      </c>
      <c r="AI733" s="2" t="str">
        <f t="shared" si="805"/>
        <v/>
      </c>
    </row>
    <row r="734" spans="2:35" ht="15" customHeight="1" x14ac:dyDescent="0.3">
      <c r="B734" t="s">
        <v>96</v>
      </c>
      <c r="C734" t="s">
        <v>388</v>
      </c>
      <c r="D734" t="s">
        <v>8</v>
      </c>
      <c r="E734" s="9" t="s">
        <v>498</v>
      </c>
      <c r="F734" t="s">
        <v>145</v>
      </c>
      <c r="G734" s="9"/>
      <c r="H734" s="3">
        <v>960</v>
      </c>
      <c r="I734" s="8">
        <f>IF(H734="","",INDEX(Systems!F$4:F$985,MATCH($F734,Systems!D$4:D$985,0),1))</f>
        <v>18</v>
      </c>
      <c r="J734" s="9">
        <f>IF(H734="","",INDEX(Systems!E$4:E$985,MATCH($F734,Systems!D$4:D$985,0),1))</f>
        <v>30</v>
      </c>
      <c r="K734" s="9" t="s">
        <v>108</v>
      </c>
      <c r="L734" s="9">
        <v>2001</v>
      </c>
      <c r="M734" s="9">
        <v>3</v>
      </c>
      <c r="N734" s="8">
        <f t="shared" si="767"/>
        <v>17280</v>
      </c>
      <c r="O734" s="9">
        <f t="shared" si="768"/>
        <v>2031</v>
      </c>
      <c r="P734" s="2" t="str">
        <f t="shared" ref="P734:AI734" si="806">IF($B734="","",IF($O734=P$3,$N734*(1+(O$2*0.03)),IF(P$3=$O734+$J734,$N734*(1+(O$2*0.03)),IF(P$3=$O734+2*$J734,$N734*(1+(O$2*0.03)),IF(P$3=$O734+3*$J734,$N734*(1+(O$2*0.03)),IF(P$3=$O734+4*$J734,$N734*(1+(O$2*0.03)),IF(P$3=$O734+5*$J734,$N734*(1+(O$2*0.03)),"")))))))</f>
        <v/>
      </c>
      <c r="Q734" s="2" t="str">
        <f t="shared" si="806"/>
        <v/>
      </c>
      <c r="R734" s="2" t="str">
        <f t="shared" si="806"/>
        <v/>
      </c>
      <c r="S734" s="2" t="str">
        <f t="shared" si="806"/>
        <v/>
      </c>
      <c r="T734" s="2" t="str">
        <f t="shared" si="806"/>
        <v/>
      </c>
      <c r="U734" s="2" t="str">
        <f t="shared" si="806"/>
        <v/>
      </c>
      <c r="V734" s="2" t="str">
        <f t="shared" si="806"/>
        <v/>
      </c>
      <c r="W734" s="2" t="str">
        <f t="shared" si="806"/>
        <v/>
      </c>
      <c r="X734" s="2" t="str">
        <f t="shared" si="806"/>
        <v/>
      </c>
      <c r="Y734" s="2" t="str">
        <f t="shared" si="806"/>
        <v/>
      </c>
      <c r="Z734" s="2" t="str">
        <f t="shared" si="806"/>
        <v/>
      </c>
      <c r="AA734" s="2" t="str">
        <f t="shared" si="806"/>
        <v/>
      </c>
      <c r="AB734" s="2">
        <f t="shared" si="806"/>
        <v>23500.799999999999</v>
      </c>
      <c r="AC734" s="2" t="str">
        <f t="shared" si="806"/>
        <v/>
      </c>
      <c r="AD734" s="2" t="str">
        <f t="shared" si="806"/>
        <v/>
      </c>
      <c r="AE734" s="2" t="str">
        <f t="shared" si="806"/>
        <v/>
      </c>
      <c r="AF734" s="2" t="str">
        <f t="shared" si="806"/>
        <v/>
      </c>
      <c r="AG734" s="2" t="str">
        <f t="shared" si="806"/>
        <v/>
      </c>
      <c r="AH734" s="2" t="str">
        <f t="shared" si="806"/>
        <v/>
      </c>
      <c r="AI734" s="2" t="str">
        <f t="shared" si="806"/>
        <v/>
      </c>
    </row>
    <row r="735" spans="2:35" ht="15" customHeight="1" x14ac:dyDescent="0.3">
      <c r="B735" t="s">
        <v>96</v>
      </c>
      <c r="C735" t="s">
        <v>388</v>
      </c>
      <c r="D735" t="s">
        <v>8</v>
      </c>
      <c r="E735" s="9" t="s">
        <v>499</v>
      </c>
      <c r="F735" t="s">
        <v>145</v>
      </c>
      <c r="G735" s="9"/>
      <c r="H735" s="3">
        <v>960</v>
      </c>
      <c r="I735" s="8">
        <f>IF(H735="","",INDEX(Systems!F$4:F$985,MATCH($F735,Systems!D$4:D$985,0),1))</f>
        <v>18</v>
      </c>
      <c r="J735" s="9">
        <f>IF(H735="","",INDEX(Systems!E$4:E$985,MATCH($F735,Systems!D$4:D$985,0),1))</f>
        <v>30</v>
      </c>
      <c r="K735" s="9" t="s">
        <v>108</v>
      </c>
      <c r="L735" s="9">
        <v>2001</v>
      </c>
      <c r="M735" s="9">
        <v>3</v>
      </c>
      <c r="N735" s="8">
        <f t="shared" si="767"/>
        <v>17280</v>
      </c>
      <c r="O735" s="9">
        <f t="shared" si="768"/>
        <v>2031</v>
      </c>
      <c r="P735" s="2" t="str">
        <f t="shared" ref="P735:AI735" si="807">IF($B735="","",IF($O735=P$3,$N735*(1+(O$2*0.03)),IF(P$3=$O735+$J735,$N735*(1+(O$2*0.03)),IF(P$3=$O735+2*$J735,$N735*(1+(O$2*0.03)),IF(P$3=$O735+3*$J735,$N735*(1+(O$2*0.03)),IF(P$3=$O735+4*$J735,$N735*(1+(O$2*0.03)),IF(P$3=$O735+5*$J735,$N735*(1+(O$2*0.03)),"")))))))</f>
        <v/>
      </c>
      <c r="Q735" s="2" t="str">
        <f t="shared" si="807"/>
        <v/>
      </c>
      <c r="R735" s="2" t="str">
        <f t="shared" si="807"/>
        <v/>
      </c>
      <c r="S735" s="2" t="str">
        <f t="shared" si="807"/>
        <v/>
      </c>
      <c r="T735" s="2" t="str">
        <f t="shared" si="807"/>
        <v/>
      </c>
      <c r="U735" s="2" t="str">
        <f t="shared" si="807"/>
        <v/>
      </c>
      <c r="V735" s="2" t="str">
        <f t="shared" si="807"/>
        <v/>
      </c>
      <c r="W735" s="2" t="str">
        <f t="shared" si="807"/>
        <v/>
      </c>
      <c r="X735" s="2" t="str">
        <f t="shared" si="807"/>
        <v/>
      </c>
      <c r="Y735" s="2" t="str">
        <f t="shared" si="807"/>
        <v/>
      </c>
      <c r="Z735" s="2" t="str">
        <f t="shared" si="807"/>
        <v/>
      </c>
      <c r="AA735" s="2" t="str">
        <f t="shared" si="807"/>
        <v/>
      </c>
      <c r="AB735" s="2">
        <f t="shared" si="807"/>
        <v>23500.799999999999</v>
      </c>
      <c r="AC735" s="2" t="str">
        <f t="shared" si="807"/>
        <v/>
      </c>
      <c r="AD735" s="2" t="str">
        <f t="shared" si="807"/>
        <v/>
      </c>
      <c r="AE735" s="2" t="str">
        <f t="shared" si="807"/>
        <v/>
      </c>
      <c r="AF735" s="2" t="str">
        <f t="shared" si="807"/>
        <v/>
      </c>
      <c r="AG735" s="2" t="str">
        <f t="shared" si="807"/>
        <v/>
      </c>
      <c r="AH735" s="2" t="str">
        <f t="shared" si="807"/>
        <v/>
      </c>
      <c r="AI735" s="2" t="str">
        <f t="shared" si="807"/>
        <v/>
      </c>
    </row>
    <row r="736" spans="2:35" ht="15" customHeight="1" x14ac:dyDescent="0.3">
      <c r="B736" t="s">
        <v>96</v>
      </c>
      <c r="C736" t="s">
        <v>388</v>
      </c>
      <c r="D736" t="s">
        <v>8</v>
      </c>
      <c r="E736" s="9" t="s">
        <v>520</v>
      </c>
      <c r="F736" t="s">
        <v>145</v>
      </c>
      <c r="G736" s="9"/>
      <c r="H736" s="3">
        <v>960</v>
      </c>
      <c r="I736" s="8">
        <f>IF(H736="","",INDEX(Systems!F$4:F$985,MATCH($F736,Systems!D$4:D$985,0),1))</f>
        <v>18</v>
      </c>
      <c r="J736" s="9">
        <f>IF(H736="","",INDEX(Systems!E$4:E$985,MATCH($F736,Systems!D$4:D$985,0),1))</f>
        <v>30</v>
      </c>
      <c r="K736" s="9" t="s">
        <v>108</v>
      </c>
      <c r="L736" s="9">
        <v>2003</v>
      </c>
      <c r="M736" s="9">
        <v>3</v>
      </c>
      <c r="N736" s="8">
        <f t="shared" si="767"/>
        <v>17280</v>
      </c>
      <c r="O736" s="9">
        <f t="shared" si="768"/>
        <v>2033</v>
      </c>
      <c r="P736" s="2" t="str">
        <f t="shared" ref="P736:AI736" si="808">IF($B736="","",IF($O736=P$3,$N736*(1+(O$2*0.03)),IF(P$3=$O736+$J736,$N736*(1+(O$2*0.03)),IF(P$3=$O736+2*$J736,$N736*(1+(O$2*0.03)),IF(P$3=$O736+3*$J736,$N736*(1+(O$2*0.03)),IF(P$3=$O736+4*$J736,$N736*(1+(O$2*0.03)),IF(P$3=$O736+5*$J736,$N736*(1+(O$2*0.03)),"")))))))</f>
        <v/>
      </c>
      <c r="Q736" s="2" t="str">
        <f t="shared" si="808"/>
        <v/>
      </c>
      <c r="R736" s="2" t="str">
        <f t="shared" si="808"/>
        <v/>
      </c>
      <c r="S736" s="2" t="str">
        <f t="shared" si="808"/>
        <v/>
      </c>
      <c r="T736" s="2" t="str">
        <f t="shared" si="808"/>
        <v/>
      </c>
      <c r="U736" s="2" t="str">
        <f t="shared" si="808"/>
        <v/>
      </c>
      <c r="V736" s="2" t="str">
        <f t="shared" si="808"/>
        <v/>
      </c>
      <c r="W736" s="2" t="str">
        <f t="shared" si="808"/>
        <v/>
      </c>
      <c r="X736" s="2" t="str">
        <f t="shared" si="808"/>
        <v/>
      </c>
      <c r="Y736" s="2" t="str">
        <f t="shared" si="808"/>
        <v/>
      </c>
      <c r="Z736" s="2" t="str">
        <f t="shared" si="808"/>
        <v/>
      </c>
      <c r="AA736" s="2" t="str">
        <f t="shared" si="808"/>
        <v/>
      </c>
      <c r="AB736" s="2" t="str">
        <f t="shared" si="808"/>
        <v/>
      </c>
      <c r="AC736" s="2" t="str">
        <f t="shared" si="808"/>
        <v/>
      </c>
      <c r="AD736" s="2">
        <f t="shared" si="808"/>
        <v>24537.599999999999</v>
      </c>
      <c r="AE736" s="2" t="str">
        <f t="shared" si="808"/>
        <v/>
      </c>
      <c r="AF736" s="2" t="str">
        <f t="shared" si="808"/>
        <v/>
      </c>
      <c r="AG736" s="2" t="str">
        <f t="shared" si="808"/>
        <v/>
      </c>
      <c r="AH736" s="2" t="str">
        <f t="shared" si="808"/>
        <v/>
      </c>
      <c r="AI736" s="2" t="str">
        <f t="shared" si="808"/>
        <v/>
      </c>
    </row>
    <row r="737" spans="2:35" ht="15" customHeight="1" x14ac:dyDescent="0.3">
      <c r="B737" t="s">
        <v>96</v>
      </c>
      <c r="C737" t="s">
        <v>388</v>
      </c>
      <c r="D737" t="s">
        <v>8</v>
      </c>
      <c r="E737" s="9" t="s">
        <v>521</v>
      </c>
      <c r="F737" t="s">
        <v>145</v>
      </c>
      <c r="G737" s="9"/>
      <c r="H737" s="3">
        <v>2560</v>
      </c>
      <c r="I737" s="8">
        <f>IF(H737="","",INDEX(Systems!F$4:F$985,MATCH($F737,Systems!D$4:D$985,0),1))</f>
        <v>18</v>
      </c>
      <c r="J737" s="9">
        <f>IF(H737="","",INDEX(Systems!E$4:E$985,MATCH($F737,Systems!D$4:D$985,0),1))</f>
        <v>30</v>
      </c>
      <c r="K737" s="9" t="s">
        <v>109</v>
      </c>
      <c r="L737" s="9">
        <v>1980</v>
      </c>
      <c r="M737" s="9">
        <v>3</v>
      </c>
      <c r="N737" s="8">
        <f t="shared" si="767"/>
        <v>46080</v>
      </c>
      <c r="O737" s="9">
        <f t="shared" si="768"/>
        <v>2019</v>
      </c>
      <c r="P737" s="2">
        <f t="shared" ref="P737:AI737" si="809">IF($B737="","",IF($O737=P$3,$N737*(1+(O$2*0.03)),IF(P$3=$O737+$J737,$N737*(1+(O$2*0.03)),IF(P$3=$O737+2*$J737,$N737*(1+(O$2*0.03)),IF(P$3=$O737+3*$J737,$N737*(1+(O$2*0.03)),IF(P$3=$O737+4*$J737,$N737*(1+(O$2*0.03)),IF(P$3=$O737+5*$J737,$N737*(1+(O$2*0.03)),"")))))))</f>
        <v>46080</v>
      </c>
      <c r="Q737" s="2" t="str">
        <f t="shared" si="809"/>
        <v/>
      </c>
      <c r="R737" s="2" t="str">
        <f t="shared" si="809"/>
        <v/>
      </c>
      <c r="S737" s="2" t="str">
        <f t="shared" si="809"/>
        <v/>
      </c>
      <c r="T737" s="2" t="str">
        <f t="shared" si="809"/>
        <v/>
      </c>
      <c r="U737" s="2" t="str">
        <f t="shared" si="809"/>
        <v/>
      </c>
      <c r="V737" s="2" t="str">
        <f t="shared" si="809"/>
        <v/>
      </c>
      <c r="W737" s="2" t="str">
        <f t="shared" si="809"/>
        <v/>
      </c>
      <c r="X737" s="2" t="str">
        <f t="shared" si="809"/>
        <v/>
      </c>
      <c r="Y737" s="2" t="str">
        <f t="shared" si="809"/>
        <v/>
      </c>
      <c r="Z737" s="2" t="str">
        <f t="shared" si="809"/>
        <v/>
      </c>
      <c r="AA737" s="2" t="str">
        <f t="shared" si="809"/>
        <v/>
      </c>
      <c r="AB737" s="2" t="str">
        <f t="shared" si="809"/>
        <v/>
      </c>
      <c r="AC737" s="2" t="str">
        <f t="shared" si="809"/>
        <v/>
      </c>
      <c r="AD737" s="2" t="str">
        <f t="shared" si="809"/>
        <v/>
      </c>
      <c r="AE737" s="2" t="str">
        <f t="shared" si="809"/>
        <v/>
      </c>
      <c r="AF737" s="2" t="str">
        <f t="shared" si="809"/>
        <v/>
      </c>
      <c r="AG737" s="2" t="str">
        <f t="shared" si="809"/>
        <v/>
      </c>
      <c r="AH737" s="2" t="str">
        <f t="shared" si="809"/>
        <v/>
      </c>
      <c r="AI737" s="2" t="str">
        <f t="shared" si="809"/>
        <v/>
      </c>
    </row>
    <row r="738" spans="2:35" ht="15" customHeight="1" x14ac:dyDescent="0.3">
      <c r="B738" t="s">
        <v>96</v>
      </c>
      <c r="C738" t="s">
        <v>388</v>
      </c>
      <c r="D738" t="s">
        <v>8</v>
      </c>
      <c r="E738" s="9" t="s">
        <v>483</v>
      </c>
      <c r="F738" t="s">
        <v>145</v>
      </c>
      <c r="G738" s="9"/>
      <c r="H738" s="3">
        <v>480</v>
      </c>
      <c r="I738" s="8">
        <f>IF(H738="","",INDEX(Systems!F$4:F$985,MATCH($F738,Systems!D$4:D$985,0),1))</f>
        <v>18</v>
      </c>
      <c r="J738" s="9">
        <f>IF(H738="","",INDEX(Systems!E$4:E$985,MATCH($F738,Systems!D$4:D$985,0),1))</f>
        <v>30</v>
      </c>
      <c r="K738" s="9" t="s">
        <v>108</v>
      </c>
      <c r="L738" s="9">
        <v>2000</v>
      </c>
      <c r="M738" s="9">
        <v>3</v>
      </c>
      <c r="N738" s="8">
        <f t="shared" si="767"/>
        <v>8640</v>
      </c>
      <c r="O738" s="9">
        <f t="shared" si="768"/>
        <v>2030</v>
      </c>
      <c r="P738" s="2" t="str">
        <f t="shared" ref="P738:AI738" si="810">IF($B738="","",IF($O738=P$3,$N738*(1+(O$2*0.03)),IF(P$3=$O738+$J738,$N738*(1+(O$2*0.03)),IF(P$3=$O738+2*$J738,$N738*(1+(O$2*0.03)),IF(P$3=$O738+3*$J738,$N738*(1+(O$2*0.03)),IF(P$3=$O738+4*$J738,$N738*(1+(O$2*0.03)),IF(P$3=$O738+5*$J738,$N738*(1+(O$2*0.03)),"")))))))</f>
        <v/>
      </c>
      <c r="Q738" s="2" t="str">
        <f t="shared" si="810"/>
        <v/>
      </c>
      <c r="R738" s="2" t="str">
        <f t="shared" si="810"/>
        <v/>
      </c>
      <c r="S738" s="2" t="str">
        <f t="shared" si="810"/>
        <v/>
      </c>
      <c r="T738" s="2" t="str">
        <f t="shared" si="810"/>
        <v/>
      </c>
      <c r="U738" s="2" t="str">
        <f t="shared" si="810"/>
        <v/>
      </c>
      <c r="V738" s="2" t="str">
        <f t="shared" si="810"/>
        <v/>
      </c>
      <c r="W738" s="2" t="str">
        <f t="shared" si="810"/>
        <v/>
      </c>
      <c r="X738" s="2" t="str">
        <f t="shared" si="810"/>
        <v/>
      </c>
      <c r="Y738" s="2" t="str">
        <f t="shared" si="810"/>
        <v/>
      </c>
      <c r="Z738" s="2" t="str">
        <f t="shared" si="810"/>
        <v/>
      </c>
      <c r="AA738" s="2">
        <f t="shared" si="810"/>
        <v>11491.2</v>
      </c>
      <c r="AB738" s="2" t="str">
        <f t="shared" si="810"/>
        <v/>
      </c>
      <c r="AC738" s="2" t="str">
        <f t="shared" si="810"/>
        <v/>
      </c>
      <c r="AD738" s="2" t="str">
        <f t="shared" si="810"/>
        <v/>
      </c>
      <c r="AE738" s="2" t="str">
        <f t="shared" si="810"/>
        <v/>
      </c>
      <c r="AF738" s="2" t="str">
        <f t="shared" si="810"/>
        <v/>
      </c>
      <c r="AG738" s="2" t="str">
        <f t="shared" si="810"/>
        <v/>
      </c>
      <c r="AH738" s="2" t="str">
        <f t="shared" si="810"/>
        <v/>
      </c>
      <c r="AI738" s="2" t="str">
        <f t="shared" si="810"/>
        <v/>
      </c>
    </row>
    <row r="739" spans="2:35" ht="15" customHeight="1" x14ac:dyDescent="0.3">
      <c r="B739" t="s">
        <v>96</v>
      </c>
      <c r="C739" t="s">
        <v>388</v>
      </c>
      <c r="D739" t="s">
        <v>8</v>
      </c>
      <c r="E739" s="9" t="s">
        <v>522</v>
      </c>
      <c r="F739" t="s">
        <v>145</v>
      </c>
      <c r="G739" s="9"/>
      <c r="H739" s="3">
        <v>1440</v>
      </c>
      <c r="I739" s="8">
        <f>IF(H739="","",INDEX(Systems!F$4:F$985,MATCH($F739,Systems!D$4:D$985,0),1))</f>
        <v>18</v>
      </c>
      <c r="J739" s="9">
        <f>IF(H739="","",INDEX(Systems!E$4:E$985,MATCH($F739,Systems!D$4:D$985,0),1))</f>
        <v>30</v>
      </c>
      <c r="K739" s="9" t="s">
        <v>108</v>
      </c>
      <c r="L739" s="9">
        <v>2000</v>
      </c>
      <c r="M739" s="9">
        <v>3</v>
      </c>
      <c r="N739" s="8">
        <f t="shared" si="767"/>
        <v>25920</v>
      </c>
      <c r="O739" s="9">
        <f t="shared" si="768"/>
        <v>2030</v>
      </c>
      <c r="P739" s="2" t="str">
        <f t="shared" ref="P739:AI739" si="811">IF($B739="","",IF($O739=P$3,$N739*(1+(O$2*0.03)),IF(P$3=$O739+$J739,$N739*(1+(O$2*0.03)),IF(P$3=$O739+2*$J739,$N739*(1+(O$2*0.03)),IF(P$3=$O739+3*$J739,$N739*(1+(O$2*0.03)),IF(P$3=$O739+4*$J739,$N739*(1+(O$2*0.03)),IF(P$3=$O739+5*$J739,$N739*(1+(O$2*0.03)),"")))))))</f>
        <v/>
      </c>
      <c r="Q739" s="2" t="str">
        <f t="shared" si="811"/>
        <v/>
      </c>
      <c r="R739" s="2" t="str">
        <f t="shared" si="811"/>
        <v/>
      </c>
      <c r="S739" s="2" t="str">
        <f t="shared" si="811"/>
        <v/>
      </c>
      <c r="T739" s="2" t="str">
        <f t="shared" si="811"/>
        <v/>
      </c>
      <c r="U739" s="2" t="str">
        <f t="shared" si="811"/>
        <v/>
      </c>
      <c r="V739" s="2" t="str">
        <f t="shared" si="811"/>
        <v/>
      </c>
      <c r="W739" s="2" t="str">
        <f t="shared" si="811"/>
        <v/>
      </c>
      <c r="X739" s="2" t="str">
        <f t="shared" si="811"/>
        <v/>
      </c>
      <c r="Y739" s="2" t="str">
        <f t="shared" si="811"/>
        <v/>
      </c>
      <c r="Z739" s="2" t="str">
        <f t="shared" si="811"/>
        <v/>
      </c>
      <c r="AA739" s="2">
        <f t="shared" si="811"/>
        <v>34473.599999999999</v>
      </c>
      <c r="AB739" s="2" t="str">
        <f t="shared" si="811"/>
        <v/>
      </c>
      <c r="AC739" s="2" t="str">
        <f t="shared" si="811"/>
        <v/>
      </c>
      <c r="AD739" s="2" t="str">
        <f t="shared" si="811"/>
        <v/>
      </c>
      <c r="AE739" s="2" t="str">
        <f t="shared" si="811"/>
        <v/>
      </c>
      <c r="AF739" s="2" t="str">
        <f t="shared" si="811"/>
        <v/>
      </c>
      <c r="AG739" s="2" t="str">
        <f t="shared" si="811"/>
        <v/>
      </c>
      <c r="AH739" s="2" t="str">
        <f t="shared" si="811"/>
        <v/>
      </c>
      <c r="AI739" s="2" t="str">
        <f t="shared" si="811"/>
        <v/>
      </c>
    </row>
    <row r="740" spans="2:35" ht="15" customHeight="1" x14ac:dyDescent="0.3">
      <c r="B740" t="s">
        <v>96</v>
      </c>
      <c r="C740" t="s">
        <v>388</v>
      </c>
      <c r="D740" t="s">
        <v>7</v>
      </c>
      <c r="E740" s="9" t="s">
        <v>485</v>
      </c>
      <c r="F740" t="s">
        <v>50</v>
      </c>
      <c r="G740" s="9"/>
      <c r="H740" s="3">
        <v>1920</v>
      </c>
      <c r="I740" s="8">
        <f>IF(H740="","",INDEX(Systems!F$4:F$985,MATCH($F740,Systems!D$4:D$985,0),1))</f>
        <v>7.9</v>
      </c>
      <c r="J740" s="9">
        <f>IF(H740="","",INDEX(Systems!E$4:E$985,MATCH($F740,Systems!D$4:D$985,0),1))</f>
        <v>15</v>
      </c>
      <c r="K740" s="9" t="s">
        <v>108</v>
      </c>
      <c r="L740" s="9">
        <v>2000</v>
      </c>
      <c r="M740" s="9">
        <v>3</v>
      </c>
      <c r="N740" s="8">
        <f t="shared" si="767"/>
        <v>15168</v>
      </c>
      <c r="O740" s="9">
        <f t="shared" si="768"/>
        <v>2019</v>
      </c>
      <c r="P740" s="2">
        <f t="shared" ref="P740:AI740" si="812">IF($B740="","",IF($O740=P$3,$N740*(1+(O$2*0.03)),IF(P$3=$O740+$J740,$N740*(1+(O$2*0.03)),IF(P$3=$O740+2*$J740,$N740*(1+(O$2*0.03)),IF(P$3=$O740+3*$J740,$N740*(1+(O$2*0.03)),IF(P$3=$O740+4*$J740,$N740*(1+(O$2*0.03)),IF(P$3=$O740+5*$J740,$N740*(1+(O$2*0.03)),"")))))))</f>
        <v>15168</v>
      </c>
      <c r="Q740" s="2" t="str">
        <f t="shared" si="812"/>
        <v/>
      </c>
      <c r="R740" s="2" t="str">
        <f t="shared" si="812"/>
        <v/>
      </c>
      <c r="S740" s="2" t="str">
        <f t="shared" si="812"/>
        <v/>
      </c>
      <c r="T740" s="2" t="str">
        <f t="shared" si="812"/>
        <v/>
      </c>
      <c r="U740" s="2" t="str">
        <f t="shared" si="812"/>
        <v/>
      </c>
      <c r="V740" s="2" t="str">
        <f t="shared" si="812"/>
        <v/>
      </c>
      <c r="W740" s="2" t="str">
        <f t="shared" si="812"/>
        <v/>
      </c>
      <c r="X740" s="2" t="str">
        <f t="shared" si="812"/>
        <v/>
      </c>
      <c r="Y740" s="2" t="str">
        <f t="shared" si="812"/>
        <v/>
      </c>
      <c r="Z740" s="2" t="str">
        <f t="shared" si="812"/>
        <v/>
      </c>
      <c r="AA740" s="2" t="str">
        <f t="shared" si="812"/>
        <v/>
      </c>
      <c r="AB740" s="2" t="str">
        <f t="shared" si="812"/>
        <v/>
      </c>
      <c r="AC740" s="2" t="str">
        <f t="shared" si="812"/>
        <v/>
      </c>
      <c r="AD740" s="2" t="str">
        <f t="shared" si="812"/>
        <v/>
      </c>
      <c r="AE740" s="2">
        <f t="shared" si="812"/>
        <v>21993.599999999999</v>
      </c>
      <c r="AF740" s="2" t="str">
        <f t="shared" si="812"/>
        <v/>
      </c>
      <c r="AG740" s="2" t="str">
        <f t="shared" si="812"/>
        <v/>
      </c>
      <c r="AH740" s="2" t="str">
        <f t="shared" si="812"/>
        <v/>
      </c>
      <c r="AI740" s="2" t="str">
        <f t="shared" si="812"/>
        <v/>
      </c>
    </row>
    <row r="741" spans="2:35" ht="15" customHeight="1" x14ac:dyDescent="0.3">
      <c r="B741" t="s">
        <v>96</v>
      </c>
      <c r="C741" t="s">
        <v>388</v>
      </c>
      <c r="D741" t="s">
        <v>7</v>
      </c>
      <c r="E741" s="9" t="s">
        <v>475</v>
      </c>
      <c r="F741" t="s">
        <v>50</v>
      </c>
      <c r="G741" s="9"/>
      <c r="H741" s="3">
        <v>960</v>
      </c>
      <c r="I741" s="8">
        <f>IF(H741="","",INDEX(Systems!F$4:F$985,MATCH($F741,Systems!D$4:D$985,0),1))</f>
        <v>7.9</v>
      </c>
      <c r="J741" s="9">
        <f>IF(H741="","",INDEX(Systems!E$4:E$985,MATCH($F741,Systems!D$4:D$985,0),1))</f>
        <v>15</v>
      </c>
      <c r="K741" s="9" t="s">
        <v>108</v>
      </c>
      <c r="L741" s="9">
        <v>2000</v>
      </c>
      <c r="M741" s="9">
        <v>3</v>
      </c>
      <c r="N741" s="8">
        <f t="shared" si="767"/>
        <v>7584</v>
      </c>
      <c r="O741" s="9">
        <f t="shared" si="768"/>
        <v>2019</v>
      </c>
      <c r="P741" s="2">
        <f t="shared" ref="P741:AI741" si="813">IF($B741="","",IF($O741=P$3,$N741*(1+(O$2*0.03)),IF(P$3=$O741+$J741,$N741*(1+(O$2*0.03)),IF(P$3=$O741+2*$J741,$N741*(1+(O$2*0.03)),IF(P$3=$O741+3*$J741,$N741*(1+(O$2*0.03)),IF(P$3=$O741+4*$J741,$N741*(1+(O$2*0.03)),IF(P$3=$O741+5*$J741,$N741*(1+(O$2*0.03)),"")))))))</f>
        <v>7584</v>
      </c>
      <c r="Q741" s="2" t="str">
        <f t="shared" si="813"/>
        <v/>
      </c>
      <c r="R741" s="2" t="str">
        <f t="shared" si="813"/>
        <v/>
      </c>
      <c r="S741" s="2" t="str">
        <f t="shared" si="813"/>
        <v/>
      </c>
      <c r="T741" s="2" t="str">
        <f t="shared" si="813"/>
        <v/>
      </c>
      <c r="U741" s="2" t="str">
        <f t="shared" si="813"/>
        <v/>
      </c>
      <c r="V741" s="2" t="str">
        <f t="shared" si="813"/>
        <v/>
      </c>
      <c r="W741" s="2" t="str">
        <f t="shared" si="813"/>
        <v/>
      </c>
      <c r="X741" s="2" t="str">
        <f t="shared" si="813"/>
        <v/>
      </c>
      <c r="Y741" s="2" t="str">
        <f t="shared" si="813"/>
        <v/>
      </c>
      <c r="Z741" s="2" t="str">
        <f t="shared" si="813"/>
        <v/>
      </c>
      <c r="AA741" s="2" t="str">
        <f t="shared" si="813"/>
        <v/>
      </c>
      <c r="AB741" s="2" t="str">
        <f t="shared" si="813"/>
        <v/>
      </c>
      <c r="AC741" s="2" t="str">
        <f t="shared" si="813"/>
        <v/>
      </c>
      <c r="AD741" s="2" t="str">
        <f t="shared" si="813"/>
        <v/>
      </c>
      <c r="AE741" s="2">
        <f t="shared" si="813"/>
        <v>10996.8</v>
      </c>
      <c r="AF741" s="2" t="str">
        <f t="shared" si="813"/>
        <v/>
      </c>
      <c r="AG741" s="2" t="str">
        <f t="shared" si="813"/>
        <v/>
      </c>
      <c r="AH741" s="2" t="str">
        <f t="shared" si="813"/>
        <v/>
      </c>
      <c r="AI741" s="2" t="str">
        <f t="shared" si="813"/>
        <v/>
      </c>
    </row>
    <row r="742" spans="2:35" ht="15" customHeight="1" x14ac:dyDescent="0.3">
      <c r="B742" t="s">
        <v>96</v>
      </c>
      <c r="C742" t="s">
        <v>388</v>
      </c>
      <c r="D742" t="s">
        <v>7</v>
      </c>
      <c r="E742" s="9" t="s">
        <v>476</v>
      </c>
      <c r="F742" t="s">
        <v>50</v>
      </c>
      <c r="G742" s="9"/>
      <c r="H742" s="3">
        <v>960</v>
      </c>
      <c r="I742" s="8">
        <f>IF(H742="","",INDEX(Systems!F$4:F$985,MATCH($F742,Systems!D$4:D$985,0),1))</f>
        <v>7.9</v>
      </c>
      <c r="J742" s="9">
        <f>IF(H742="","",INDEX(Systems!E$4:E$985,MATCH($F742,Systems!D$4:D$985,0),1))</f>
        <v>15</v>
      </c>
      <c r="K742" s="9" t="s">
        <v>108</v>
      </c>
      <c r="L742" s="9">
        <v>1990</v>
      </c>
      <c r="M742" s="9">
        <v>3</v>
      </c>
      <c r="N742" s="8">
        <f t="shared" si="767"/>
        <v>7584</v>
      </c>
      <c r="O742" s="9">
        <f t="shared" si="768"/>
        <v>2019</v>
      </c>
      <c r="P742" s="2">
        <f t="shared" ref="P742:AI742" si="814">IF($B742="","",IF($O742=P$3,$N742*(1+(O$2*0.03)),IF(P$3=$O742+$J742,$N742*(1+(O$2*0.03)),IF(P$3=$O742+2*$J742,$N742*(1+(O$2*0.03)),IF(P$3=$O742+3*$J742,$N742*(1+(O$2*0.03)),IF(P$3=$O742+4*$J742,$N742*(1+(O$2*0.03)),IF(P$3=$O742+5*$J742,$N742*(1+(O$2*0.03)),"")))))))</f>
        <v>7584</v>
      </c>
      <c r="Q742" s="2" t="str">
        <f t="shared" si="814"/>
        <v/>
      </c>
      <c r="R742" s="2" t="str">
        <f t="shared" si="814"/>
        <v/>
      </c>
      <c r="S742" s="2" t="str">
        <f t="shared" si="814"/>
        <v/>
      </c>
      <c r="T742" s="2" t="str">
        <f t="shared" si="814"/>
        <v/>
      </c>
      <c r="U742" s="2" t="str">
        <f t="shared" si="814"/>
        <v/>
      </c>
      <c r="V742" s="2" t="str">
        <f t="shared" si="814"/>
        <v/>
      </c>
      <c r="W742" s="2" t="str">
        <f t="shared" si="814"/>
        <v/>
      </c>
      <c r="X742" s="2" t="str">
        <f t="shared" si="814"/>
        <v/>
      </c>
      <c r="Y742" s="2" t="str">
        <f t="shared" si="814"/>
        <v/>
      </c>
      <c r="Z742" s="2" t="str">
        <f t="shared" si="814"/>
        <v/>
      </c>
      <c r="AA742" s="2" t="str">
        <f t="shared" si="814"/>
        <v/>
      </c>
      <c r="AB742" s="2" t="str">
        <f t="shared" si="814"/>
        <v/>
      </c>
      <c r="AC742" s="2" t="str">
        <f t="shared" si="814"/>
        <v/>
      </c>
      <c r="AD742" s="2" t="str">
        <f t="shared" si="814"/>
        <v/>
      </c>
      <c r="AE742" s="2">
        <f t="shared" si="814"/>
        <v>10996.8</v>
      </c>
      <c r="AF742" s="2" t="str">
        <f t="shared" si="814"/>
        <v/>
      </c>
      <c r="AG742" s="2" t="str">
        <f t="shared" si="814"/>
        <v/>
      </c>
      <c r="AH742" s="2" t="str">
        <f t="shared" si="814"/>
        <v/>
      </c>
      <c r="AI742" s="2" t="str">
        <f t="shared" si="814"/>
        <v/>
      </c>
    </row>
    <row r="743" spans="2:35" ht="15" customHeight="1" x14ac:dyDescent="0.3">
      <c r="B743" t="s">
        <v>96</v>
      </c>
      <c r="C743" t="s">
        <v>388</v>
      </c>
      <c r="D743" t="s">
        <v>7</v>
      </c>
      <c r="E743" s="9" t="s">
        <v>477</v>
      </c>
      <c r="F743" t="s">
        <v>50</v>
      </c>
      <c r="G743" s="9"/>
      <c r="H743" s="3">
        <v>960</v>
      </c>
      <c r="I743" s="8">
        <f>IF(H743="","",INDEX(Systems!F$4:F$985,MATCH($F743,Systems!D$4:D$985,0),1))</f>
        <v>7.9</v>
      </c>
      <c r="J743" s="9">
        <f>IF(H743="","",INDEX(Systems!E$4:E$985,MATCH($F743,Systems!D$4:D$985,0),1))</f>
        <v>15</v>
      </c>
      <c r="K743" s="9" t="s">
        <v>108</v>
      </c>
      <c r="L743" s="9">
        <v>1986</v>
      </c>
      <c r="M743" s="9">
        <v>3</v>
      </c>
      <c r="N743" s="8">
        <f t="shared" si="767"/>
        <v>7584</v>
      </c>
      <c r="O743" s="9">
        <f t="shared" si="768"/>
        <v>2019</v>
      </c>
      <c r="P743" s="2">
        <f t="shared" ref="P743:AI743" si="815">IF($B743="","",IF($O743=P$3,$N743*(1+(O$2*0.03)),IF(P$3=$O743+$J743,$N743*(1+(O$2*0.03)),IF(P$3=$O743+2*$J743,$N743*(1+(O$2*0.03)),IF(P$3=$O743+3*$J743,$N743*(1+(O$2*0.03)),IF(P$3=$O743+4*$J743,$N743*(1+(O$2*0.03)),IF(P$3=$O743+5*$J743,$N743*(1+(O$2*0.03)),"")))))))</f>
        <v>7584</v>
      </c>
      <c r="Q743" s="2" t="str">
        <f t="shared" si="815"/>
        <v/>
      </c>
      <c r="R743" s="2" t="str">
        <f t="shared" si="815"/>
        <v/>
      </c>
      <c r="S743" s="2" t="str">
        <f t="shared" si="815"/>
        <v/>
      </c>
      <c r="T743" s="2" t="str">
        <f t="shared" si="815"/>
        <v/>
      </c>
      <c r="U743" s="2" t="str">
        <f t="shared" si="815"/>
        <v/>
      </c>
      <c r="V743" s="2" t="str">
        <f t="shared" si="815"/>
        <v/>
      </c>
      <c r="W743" s="2" t="str">
        <f t="shared" si="815"/>
        <v/>
      </c>
      <c r="X743" s="2" t="str">
        <f t="shared" si="815"/>
        <v/>
      </c>
      <c r="Y743" s="2" t="str">
        <f t="shared" si="815"/>
        <v/>
      </c>
      <c r="Z743" s="2" t="str">
        <f t="shared" si="815"/>
        <v/>
      </c>
      <c r="AA743" s="2" t="str">
        <f t="shared" si="815"/>
        <v/>
      </c>
      <c r="AB743" s="2" t="str">
        <f t="shared" si="815"/>
        <v/>
      </c>
      <c r="AC743" s="2" t="str">
        <f t="shared" si="815"/>
        <v/>
      </c>
      <c r="AD743" s="2" t="str">
        <f t="shared" si="815"/>
        <v/>
      </c>
      <c r="AE743" s="2">
        <f t="shared" si="815"/>
        <v>10996.8</v>
      </c>
      <c r="AF743" s="2" t="str">
        <f t="shared" si="815"/>
        <v/>
      </c>
      <c r="AG743" s="2" t="str">
        <f t="shared" si="815"/>
        <v/>
      </c>
      <c r="AH743" s="2" t="str">
        <f t="shared" si="815"/>
        <v/>
      </c>
      <c r="AI743" s="2" t="str">
        <f t="shared" si="815"/>
        <v/>
      </c>
    </row>
    <row r="744" spans="2:35" ht="15" customHeight="1" x14ac:dyDescent="0.3">
      <c r="B744" t="s">
        <v>96</v>
      </c>
      <c r="C744" t="s">
        <v>388</v>
      </c>
      <c r="D744" t="s">
        <v>7</v>
      </c>
      <c r="E744" s="9" t="s">
        <v>478</v>
      </c>
      <c r="F744" t="s">
        <v>50</v>
      </c>
      <c r="G744" s="9"/>
      <c r="H744" s="3">
        <v>960</v>
      </c>
      <c r="I744" s="8">
        <f>IF(H744="","",INDEX(Systems!F$4:F$985,MATCH($F744,Systems!D$4:D$985,0),1))</f>
        <v>7.9</v>
      </c>
      <c r="J744" s="9">
        <f>IF(H744="","",INDEX(Systems!E$4:E$985,MATCH($F744,Systems!D$4:D$985,0),1))</f>
        <v>15</v>
      </c>
      <c r="K744" s="9" t="s">
        <v>108</v>
      </c>
      <c r="L744" s="9">
        <v>1986</v>
      </c>
      <c r="M744" s="9">
        <v>3</v>
      </c>
      <c r="N744" s="8">
        <f t="shared" si="767"/>
        <v>7584</v>
      </c>
      <c r="O744" s="9">
        <f t="shared" si="768"/>
        <v>2019</v>
      </c>
      <c r="P744" s="2">
        <f t="shared" ref="P744:AI744" si="816">IF($B744="","",IF($O744=P$3,$N744*(1+(O$2*0.03)),IF(P$3=$O744+$J744,$N744*(1+(O$2*0.03)),IF(P$3=$O744+2*$J744,$N744*(1+(O$2*0.03)),IF(P$3=$O744+3*$J744,$N744*(1+(O$2*0.03)),IF(P$3=$O744+4*$J744,$N744*(1+(O$2*0.03)),IF(P$3=$O744+5*$J744,$N744*(1+(O$2*0.03)),"")))))))</f>
        <v>7584</v>
      </c>
      <c r="Q744" s="2" t="str">
        <f t="shared" si="816"/>
        <v/>
      </c>
      <c r="R744" s="2" t="str">
        <f t="shared" si="816"/>
        <v/>
      </c>
      <c r="S744" s="2" t="str">
        <f t="shared" si="816"/>
        <v/>
      </c>
      <c r="T744" s="2" t="str">
        <f t="shared" si="816"/>
        <v/>
      </c>
      <c r="U744" s="2" t="str">
        <f t="shared" si="816"/>
        <v/>
      </c>
      <c r="V744" s="2" t="str">
        <f t="shared" si="816"/>
        <v/>
      </c>
      <c r="W744" s="2" t="str">
        <f t="shared" si="816"/>
        <v/>
      </c>
      <c r="X744" s="2" t="str">
        <f t="shared" si="816"/>
        <v/>
      </c>
      <c r="Y744" s="2" t="str">
        <f t="shared" si="816"/>
        <v/>
      </c>
      <c r="Z744" s="2" t="str">
        <f t="shared" si="816"/>
        <v/>
      </c>
      <c r="AA744" s="2" t="str">
        <f t="shared" si="816"/>
        <v/>
      </c>
      <c r="AB744" s="2" t="str">
        <f t="shared" si="816"/>
        <v/>
      </c>
      <c r="AC744" s="2" t="str">
        <f t="shared" si="816"/>
        <v/>
      </c>
      <c r="AD744" s="2" t="str">
        <f t="shared" si="816"/>
        <v/>
      </c>
      <c r="AE744" s="2">
        <f t="shared" si="816"/>
        <v>10996.8</v>
      </c>
      <c r="AF744" s="2" t="str">
        <f t="shared" si="816"/>
        <v/>
      </c>
      <c r="AG744" s="2" t="str">
        <f t="shared" si="816"/>
        <v/>
      </c>
      <c r="AH744" s="2" t="str">
        <f t="shared" si="816"/>
        <v/>
      </c>
      <c r="AI744" s="2" t="str">
        <f t="shared" si="816"/>
        <v/>
      </c>
    </row>
    <row r="745" spans="2:35" ht="15" customHeight="1" x14ac:dyDescent="0.3">
      <c r="B745" t="s">
        <v>96</v>
      </c>
      <c r="C745" t="s">
        <v>388</v>
      </c>
      <c r="D745" t="s">
        <v>7</v>
      </c>
      <c r="E745" s="9" t="s">
        <v>481</v>
      </c>
      <c r="F745" t="s">
        <v>50</v>
      </c>
      <c r="G745" s="9"/>
      <c r="H745" s="3">
        <v>960</v>
      </c>
      <c r="I745" s="8">
        <f>IF(H745="","",INDEX(Systems!F$4:F$985,MATCH($F745,Systems!D$4:D$985,0),1))</f>
        <v>7.9</v>
      </c>
      <c r="J745" s="9">
        <f>IF(H745="","",INDEX(Systems!E$4:E$985,MATCH($F745,Systems!D$4:D$985,0),1))</f>
        <v>15</v>
      </c>
      <c r="K745" s="9" t="s">
        <v>108</v>
      </c>
      <c r="L745" s="9">
        <v>2000</v>
      </c>
      <c r="M745" s="9">
        <v>3</v>
      </c>
      <c r="N745" s="8">
        <f t="shared" si="767"/>
        <v>7584</v>
      </c>
      <c r="O745" s="9">
        <f t="shared" si="768"/>
        <v>2019</v>
      </c>
      <c r="P745" s="2">
        <f t="shared" ref="P745:AI745" si="817">IF($B745="","",IF($O745=P$3,$N745*(1+(O$2*0.03)),IF(P$3=$O745+$J745,$N745*(1+(O$2*0.03)),IF(P$3=$O745+2*$J745,$N745*(1+(O$2*0.03)),IF(P$3=$O745+3*$J745,$N745*(1+(O$2*0.03)),IF(P$3=$O745+4*$J745,$N745*(1+(O$2*0.03)),IF(P$3=$O745+5*$J745,$N745*(1+(O$2*0.03)),"")))))))</f>
        <v>7584</v>
      </c>
      <c r="Q745" s="2" t="str">
        <f t="shared" si="817"/>
        <v/>
      </c>
      <c r="R745" s="2" t="str">
        <f t="shared" si="817"/>
        <v/>
      </c>
      <c r="S745" s="2" t="str">
        <f t="shared" si="817"/>
        <v/>
      </c>
      <c r="T745" s="2" t="str">
        <f t="shared" si="817"/>
        <v/>
      </c>
      <c r="U745" s="2" t="str">
        <f t="shared" si="817"/>
        <v/>
      </c>
      <c r="V745" s="2" t="str">
        <f t="shared" si="817"/>
        <v/>
      </c>
      <c r="W745" s="2" t="str">
        <f t="shared" si="817"/>
        <v/>
      </c>
      <c r="X745" s="2" t="str">
        <f t="shared" si="817"/>
        <v/>
      </c>
      <c r="Y745" s="2" t="str">
        <f t="shared" si="817"/>
        <v/>
      </c>
      <c r="Z745" s="2" t="str">
        <f t="shared" si="817"/>
        <v/>
      </c>
      <c r="AA745" s="2" t="str">
        <f t="shared" si="817"/>
        <v/>
      </c>
      <c r="AB745" s="2" t="str">
        <f t="shared" si="817"/>
        <v/>
      </c>
      <c r="AC745" s="2" t="str">
        <f t="shared" si="817"/>
        <v/>
      </c>
      <c r="AD745" s="2" t="str">
        <f t="shared" si="817"/>
        <v/>
      </c>
      <c r="AE745" s="2">
        <f t="shared" si="817"/>
        <v>10996.8</v>
      </c>
      <c r="AF745" s="2" t="str">
        <f t="shared" si="817"/>
        <v/>
      </c>
      <c r="AG745" s="2" t="str">
        <f t="shared" si="817"/>
        <v/>
      </c>
      <c r="AH745" s="2" t="str">
        <f t="shared" si="817"/>
        <v/>
      </c>
      <c r="AI745" s="2" t="str">
        <f t="shared" si="817"/>
        <v/>
      </c>
    </row>
    <row r="746" spans="2:35" ht="15" customHeight="1" x14ac:dyDescent="0.3">
      <c r="B746" t="s">
        <v>96</v>
      </c>
      <c r="C746" t="s">
        <v>388</v>
      </c>
      <c r="D746" t="s">
        <v>7</v>
      </c>
      <c r="E746" s="9" t="s">
        <v>482</v>
      </c>
      <c r="F746" t="s">
        <v>50</v>
      </c>
      <c r="G746" s="9"/>
      <c r="H746" s="3">
        <v>960</v>
      </c>
      <c r="I746" s="8">
        <f>IF(H746="","",INDEX(Systems!F$4:F$985,MATCH($F746,Systems!D$4:D$985,0),1))</f>
        <v>7.9</v>
      </c>
      <c r="J746" s="9">
        <f>IF(H746="","",INDEX(Systems!E$4:E$985,MATCH($F746,Systems!D$4:D$985,0),1))</f>
        <v>15</v>
      </c>
      <c r="K746" s="9" t="s">
        <v>108</v>
      </c>
      <c r="L746" s="9">
        <v>2000</v>
      </c>
      <c r="M746" s="9">
        <v>3</v>
      </c>
      <c r="N746" s="8">
        <f t="shared" si="767"/>
        <v>7584</v>
      </c>
      <c r="O746" s="9">
        <f t="shared" si="768"/>
        <v>2019</v>
      </c>
      <c r="P746" s="2">
        <f t="shared" ref="P746:AI746" si="818">IF($B746="","",IF($O746=P$3,$N746*(1+(O$2*0.03)),IF(P$3=$O746+$J746,$N746*(1+(O$2*0.03)),IF(P$3=$O746+2*$J746,$N746*(1+(O$2*0.03)),IF(P$3=$O746+3*$J746,$N746*(1+(O$2*0.03)),IF(P$3=$O746+4*$J746,$N746*(1+(O$2*0.03)),IF(P$3=$O746+5*$J746,$N746*(1+(O$2*0.03)),"")))))))</f>
        <v>7584</v>
      </c>
      <c r="Q746" s="2" t="str">
        <f t="shared" si="818"/>
        <v/>
      </c>
      <c r="R746" s="2" t="str">
        <f t="shared" si="818"/>
        <v/>
      </c>
      <c r="S746" s="2" t="str">
        <f t="shared" si="818"/>
        <v/>
      </c>
      <c r="T746" s="2" t="str">
        <f t="shared" si="818"/>
        <v/>
      </c>
      <c r="U746" s="2" t="str">
        <f t="shared" si="818"/>
        <v/>
      </c>
      <c r="V746" s="2" t="str">
        <f t="shared" si="818"/>
        <v/>
      </c>
      <c r="W746" s="2" t="str">
        <f t="shared" si="818"/>
        <v/>
      </c>
      <c r="X746" s="2" t="str">
        <f t="shared" si="818"/>
        <v/>
      </c>
      <c r="Y746" s="2" t="str">
        <f t="shared" si="818"/>
        <v/>
      </c>
      <c r="Z746" s="2" t="str">
        <f t="shared" si="818"/>
        <v/>
      </c>
      <c r="AA746" s="2" t="str">
        <f t="shared" si="818"/>
        <v/>
      </c>
      <c r="AB746" s="2" t="str">
        <f t="shared" si="818"/>
        <v/>
      </c>
      <c r="AC746" s="2" t="str">
        <f t="shared" si="818"/>
        <v/>
      </c>
      <c r="AD746" s="2" t="str">
        <f t="shared" si="818"/>
        <v/>
      </c>
      <c r="AE746" s="2">
        <f t="shared" si="818"/>
        <v>10996.8</v>
      </c>
      <c r="AF746" s="2" t="str">
        <f t="shared" si="818"/>
        <v/>
      </c>
      <c r="AG746" s="2" t="str">
        <f t="shared" si="818"/>
        <v/>
      </c>
      <c r="AH746" s="2" t="str">
        <f t="shared" si="818"/>
        <v/>
      </c>
      <c r="AI746" s="2" t="str">
        <f t="shared" si="818"/>
        <v/>
      </c>
    </row>
    <row r="747" spans="2:35" ht="15" customHeight="1" x14ac:dyDescent="0.3">
      <c r="B747" t="s">
        <v>96</v>
      </c>
      <c r="C747" t="s">
        <v>388</v>
      </c>
      <c r="D747" t="s">
        <v>7</v>
      </c>
      <c r="E747" s="9" t="s">
        <v>498</v>
      </c>
      <c r="F747" t="s">
        <v>50</v>
      </c>
      <c r="G747" s="9"/>
      <c r="H747" s="3">
        <v>960</v>
      </c>
      <c r="I747" s="8">
        <f>IF(H747="","",INDEX(Systems!F$4:F$985,MATCH($F747,Systems!D$4:D$985,0),1))</f>
        <v>7.9</v>
      </c>
      <c r="J747" s="9">
        <f>IF(H747="","",INDEX(Systems!E$4:E$985,MATCH($F747,Systems!D$4:D$985,0),1))</f>
        <v>15</v>
      </c>
      <c r="K747" s="9" t="s">
        <v>108</v>
      </c>
      <c r="L747" s="9">
        <v>2001</v>
      </c>
      <c r="M747" s="9">
        <v>3</v>
      </c>
      <c r="N747" s="8">
        <f t="shared" si="767"/>
        <v>7584</v>
      </c>
      <c r="O747" s="9">
        <f t="shared" si="768"/>
        <v>2019</v>
      </c>
      <c r="P747" s="2">
        <f t="shared" ref="P747:AI747" si="819">IF($B747="","",IF($O747=P$3,$N747*(1+(O$2*0.03)),IF(P$3=$O747+$J747,$N747*(1+(O$2*0.03)),IF(P$3=$O747+2*$J747,$N747*(1+(O$2*0.03)),IF(P$3=$O747+3*$J747,$N747*(1+(O$2*0.03)),IF(P$3=$O747+4*$J747,$N747*(1+(O$2*0.03)),IF(P$3=$O747+5*$J747,$N747*(1+(O$2*0.03)),"")))))))</f>
        <v>7584</v>
      </c>
      <c r="Q747" s="2" t="str">
        <f t="shared" si="819"/>
        <v/>
      </c>
      <c r="R747" s="2" t="str">
        <f t="shared" si="819"/>
        <v/>
      </c>
      <c r="S747" s="2" t="str">
        <f t="shared" si="819"/>
        <v/>
      </c>
      <c r="T747" s="2" t="str">
        <f t="shared" si="819"/>
        <v/>
      </c>
      <c r="U747" s="2" t="str">
        <f t="shared" si="819"/>
        <v/>
      </c>
      <c r="V747" s="2" t="str">
        <f t="shared" si="819"/>
        <v/>
      </c>
      <c r="W747" s="2" t="str">
        <f t="shared" si="819"/>
        <v/>
      </c>
      <c r="X747" s="2" t="str">
        <f t="shared" si="819"/>
        <v/>
      </c>
      <c r="Y747" s="2" t="str">
        <f t="shared" si="819"/>
        <v/>
      </c>
      <c r="Z747" s="2" t="str">
        <f t="shared" si="819"/>
        <v/>
      </c>
      <c r="AA747" s="2" t="str">
        <f t="shared" si="819"/>
        <v/>
      </c>
      <c r="AB747" s="2" t="str">
        <f t="shared" si="819"/>
        <v/>
      </c>
      <c r="AC747" s="2" t="str">
        <f t="shared" si="819"/>
        <v/>
      </c>
      <c r="AD747" s="2" t="str">
        <f t="shared" si="819"/>
        <v/>
      </c>
      <c r="AE747" s="2">
        <f t="shared" si="819"/>
        <v>10996.8</v>
      </c>
      <c r="AF747" s="2" t="str">
        <f t="shared" si="819"/>
        <v/>
      </c>
      <c r="AG747" s="2" t="str">
        <f t="shared" si="819"/>
        <v/>
      </c>
      <c r="AH747" s="2" t="str">
        <f t="shared" si="819"/>
        <v/>
      </c>
      <c r="AI747" s="2" t="str">
        <f t="shared" si="819"/>
        <v/>
      </c>
    </row>
    <row r="748" spans="2:35" ht="15" customHeight="1" x14ac:dyDescent="0.3">
      <c r="B748" t="s">
        <v>96</v>
      </c>
      <c r="C748" t="s">
        <v>388</v>
      </c>
      <c r="D748" t="s">
        <v>7</v>
      </c>
      <c r="E748" s="9" t="s">
        <v>499</v>
      </c>
      <c r="F748" t="s">
        <v>50</v>
      </c>
      <c r="G748" s="9"/>
      <c r="H748" s="3">
        <v>960</v>
      </c>
      <c r="I748" s="8">
        <f>IF(H748="","",INDEX(Systems!F$4:F$985,MATCH($F748,Systems!D$4:D$985,0),1))</f>
        <v>7.9</v>
      </c>
      <c r="J748" s="9">
        <f>IF(H748="","",INDEX(Systems!E$4:E$985,MATCH($F748,Systems!D$4:D$985,0),1))</f>
        <v>15</v>
      </c>
      <c r="K748" s="9" t="s">
        <v>108</v>
      </c>
      <c r="L748" s="9">
        <v>2001</v>
      </c>
      <c r="M748" s="9">
        <v>3</v>
      </c>
      <c r="N748" s="8">
        <f t="shared" si="767"/>
        <v>7584</v>
      </c>
      <c r="O748" s="9">
        <f t="shared" si="768"/>
        <v>2019</v>
      </c>
      <c r="P748" s="2">
        <f t="shared" ref="P748:AI748" si="820">IF($B748="","",IF($O748=P$3,$N748*(1+(O$2*0.03)),IF(P$3=$O748+$J748,$N748*(1+(O$2*0.03)),IF(P$3=$O748+2*$J748,$N748*(1+(O$2*0.03)),IF(P$3=$O748+3*$J748,$N748*(1+(O$2*0.03)),IF(P$3=$O748+4*$J748,$N748*(1+(O$2*0.03)),IF(P$3=$O748+5*$J748,$N748*(1+(O$2*0.03)),"")))))))</f>
        <v>7584</v>
      </c>
      <c r="Q748" s="2" t="str">
        <f t="shared" si="820"/>
        <v/>
      </c>
      <c r="R748" s="2" t="str">
        <f t="shared" si="820"/>
        <v/>
      </c>
      <c r="S748" s="2" t="str">
        <f t="shared" si="820"/>
        <v/>
      </c>
      <c r="T748" s="2" t="str">
        <f t="shared" si="820"/>
        <v/>
      </c>
      <c r="U748" s="2" t="str">
        <f t="shared" si="820"/>
        <v/>
      </c>
      <c r="V748" s="2" t="str">
        <f t="shared" si="820"/>
        <v/>
      </c>
      <c r="W748" s="2" t="str">
        <f t="shared" si="820"/>
        <v/>
      </c>
      <c r="X748" s="2" t="str">
        <f t="shared" si="820"/>
        <v/>
      </c>
      <c r="Y748" s="2" t="str">
        <f t="shared" si="820"/>
        <v/>
      </c>
      <c r="Z748" s="2" t="str">
        <f t="shared" si="820"/>
        <v/>
      </c>
      <c r="AA748" s="2" t="str">
        <f t="shared" si="820"/>
        <v/>
      </c>
      <c r="AB748" s="2" t="str">
        <f t="shared" si="820"/>
        <v/>
      </c>
      <c r="AC748" s="2" t="str">
        <f t="shared" si="820"/>
        <v/>
      </c>
      <c r="AD748" s="2" t="str">
        <f t="shared" si="820"/>
        <v/>
      </c>
      <c r="AE748" s="2">
        <f t="shared" si="820"/>
        <v>10996.8</v>
      </c>
      <c r="AF748" s="2" t="str">
        <f t="shared" si="820"/>
        <v/>
      </c>
      <c r="AG748" s="2" t="str">
        <f t="shared" si="820"/>
        <v/>
      </c>
      <c r="AH748" s="2" t="str">
        <f t="shared" si="820"/>
        <v/>
      </c>
      <c r="AI748" s="2" t="str">
        <f t="shared" si="820"/>
        <v/>
      </c>
    </row>
    <row r="749" spans="2:35" ht="15" customHeight="1" x14ac:dyDescent="0.3">
      <c r="B749" t="s">
        <v>96</v>
      </c>
      <c r="C749" t="s">
        <v>388</v>
      </c>
      <c r="D749" t="s">
        <v>7</v>
      </c>
      <c r="E749" s="9" t="s">
        <v>520</v>
      </c>
      <c r="F749" t="s">
        <v>50</v>
      </c>
      <c r="G749" s="9"/>
      <c r="H749" s="3">
        <v>960</v>
      </c>
      <c r="I749" s="8">
        <f>IF(H749="","",INDEX(Systems!F$4:F$985,MATCH($F749,Systems!D$4:D$985,0),1))</f>
        <v>7.9</v>
      </c>
      <c r="J749" s="9">
        <f>IF(H749="","",INDEX(Systems!E$4:E$985,MATCH($F749,Systems!D$4:D$985,0),1))</f>
        <v>15</v>
      </c>
      <c r="K749" s="9" t="s">
        <v>108</v>
      </c>
      <c r="L749" s="9">
        <v>2003</v>
      </c>
      <c r="M749" s="9">
        <v>3</v>
      </c>
      <c r="N749" s="8">
        <f t="shared" si="767"/>
        <v>7584</v>
      </c>
      <c r="O749" s="9">
        <f t="shared" si="768"/>
        <v>2019</v>
      </c>
      <c r="P749" s="2">
        <f t="shared" ref="P749:AI749" si="821">IF($B749="","",IF($O749=P$3,$N749*(1+(O$2*0.03)),IF(P$3=$O749+$J749,$N749*(1+(O$2*0.03)),IF(P$3=$O749+2*$J749,$N749*(1+(O$2*0.03)),IF(P$3=$O749+3*$J749,$N749*(1+(O$2*0.03)),IF(P$3=$O749+4*$J749,$N749*(1+(O$2*0.03)),IF(P$3=$O749+5*$J749,$N749*(1+(O$2*0.03)),"")))))))</f>
        <v>7584</v>
      </c>
      <c r="Q749" s="2" t="str">
        <f t="shared" si="821"/>
        <v/>
      </c>
      <c r="R749" s="2" t="str">
        <f t="shared" si="821"/>
        <v/>
      </c>
      <c r="S749" s="2" t="str">
        <f t="shared" si="821"/>
        <v/>
      </c>
      <c r="T749" s="2" t="str">
        <f t="shared" si="821"/>
        <v/>
      </c>
      <c r="U749" s="2" t="str">
        <f t="shared" si="821"/>
        <v/>
      </c>
      <c r="V749" s="2" t="str">
        <f t="shared" si="821"/>
        <v/>
      </c>
      <c r="W749" s="2" t="str">
        <f t="shared" si="821"/>
        <v/>
      </c>
      <c r="X749" s="2" t="str">
        <f t="shared" si="821"/>
        <v/>
      </c>
      <c r="Y749" s="2" t="str">
        <f t="shared" si="821"/>
        <v/>
      </c>
      <c r="Z749" s="2" t="str">
        <f t="shared" si="821"/>
        <v/>
      </c>
      <c r="AA749" s="2" t="str">
        <f t="shared" si="821"/>
        <v/>
      </c>
      <c r="AB749" s="2" t="str">
        <f t="shared" si="821"/>
        <v/>
      </c>
      <c r="AC749" s="2" t="str">
        <f t="shared" si="821"/>
        <v/>
      </c>
      <c r="AD749" s="2" t="str">
        <f t="shared" si="821"/>
        <v/>
      </c>
      <c r="AE749" s="2">
        <f t="shared" si="821"/>
        <v>10996.8</v>
      </c>
      <c r="AF749" s="2" t="str">
        <f t="shared" si="821"/>
        <v/>
      </c>
      <c r="AG749" s="2" t="str">
        <f t="shared" si="821"/>
        <v/>
      </c>
      <c r="AH749" s="2" t="str">
        <f t="shared" si="821"/>
        <v/>
      </c>
      <c r="AI749" s="2" t="str">
        <f t="shared" si="821"/>
        <v/>
      </c>
    </row>
    <row r="750" spans="2:35" ht="15" customHeight="1" x14ac:dyDescent="0.3">
      <c r="B750" t="s">
        <v>96</v>
      </c>
      <c r="C750" t="s">
        <v>388</v>
      </c>
      <c r="D750" t="s">
        <v>7</v>
      </c>
      <c r="E750" s="9" t="s">
        <v>521</v>
      </c>
      <c r="F750" t="s">
        <v>50</v>
      </c>
      <c r="G750" s="9"/>
      <c r="H750" s="3">
        <v>2560</v>
      </c>
      <c r="I750" s="8">
        <f>IF(H750="","",INDEX(Systems!F$4:F$985,MATCH($F750,Systems!D$4:D$985,0),1))</f>
        <v>7.9</v>
      </c>
      <c r="J750" s="9">
        <f>IF(H750="","",INDEX(Systems!E$4:E$985,MATCH($F750,Systems!D$4:D$985,0),1))</f>
        <v>15</v>
      </c>
      <c r="K750" s="9" t="s">
        <v>109</v>
      </c>
      <c r="L750" s="9">
        <v>1980</v>
      </c>
      <c r="M750" s="9">
        <v>3</v>
      </c>
      <c r="N750" s="8">
        <f t="shared" si="767"/>
        <v>20224</v>
      </c>
      <c r="O750" s="9">
        <f t="shared" si="768"/>
        <v>2019</v>
      </c>
      <c r="P750" s="2">
        <f t="shared" ref="P750:AI750" si="822">IF($B750="","",IF($O750=P$3,$N750*(1+(O$2*0.03)),IF(P$3=$O750+$J750,$N750*(1+(O$2*0.03)),IF(P$3=$O750+2*$J750,$N750*(1+(O$2*0.03)),IF(P$3=$O750+3*$J750,$N750*(1+(O$2*0.03)),IF(P$3=$O750+4*$J750,$N750*(1+(O$2*0.03)),IF(P$3=$O750+5*$J750,$N750*(1+(O$2*0.03)),"")))))))</f>
        <v>20224</v>
      </c>
      <c r="Q750" s="2" t="str">
        <f t="shared" si="822"/>
        <v/>
      </c>
      <c r="R750" s="2" t="str">
        <f t="shared" si="822"/>
        <v/>
      </c>
      <c r="S750" s="2" t="str">
        <f t="shared" si="822"/>
        <v/>
      </c>
      <c r="T750" s="2" t="str">
        <f t="shared" si="822"/>
        <v/>
      </c>
      <c r="U750" s="2" t="str">
        <f t="shared" si="822"/>
        <v/>
      </c>
      <c r="V750" s="2" t="str">
        <f t="shared" si="822"/>
        <v/>
      </c>
      <c r="W750" s="2" t="str">
        <f t="shared" si="822"/>
        <v/>
      </c>
      <c r="X750" s="2" t="str">
        <f t="shared" si="822"/>
        <v/>
      </c>
      <c r="Y750" s="2" t="str">
        <f t="shared" si="822"/>
        <v/>
      </c>
      <c r="Z750" s="2" t="str">
        <f t="shared" si="822"/>
        <v/>
      </c>
      <c r="AA750" s="2" t="str">
        <f t="shared" si="822"/>
        <v/>
      </c>
      <c r="AB750" s="2" t="str">
        <f t="shared" si="822"/>
        <v/>
      </c>
      <c r="AC750" s="2" t="str">
        <f t="shared" si="822"/>
        <v/>
      </c>
      <c r="AD750" s="2" t="str">
        <f t="shared" si="822"/>
        <v/>
      </c>
      <c r="AE750" s="2">
        <f t="shared" si="822"/>
        <v>29324.799999999999</v>
      </c>
      <c r="AF750" s="2" t="str">
        <f t="shared" si="822"/>
        <v/>
      </c>
      <c r="AG750" s="2" t="str">
        <f t="shared" si="822"/>
        <v/>
      </c>
      <c r="AH750" s="2" t="str">
        <f t="shared" si="822"/>
        <v/>
      </c>
      <c r="AI750" s="2" t="str">
        <f t="shared" si="822"/>
        <v/>
      </c>
    </row>
    <row r="751" spans="2:35" ht="15" customHeight="1" x14ac:dyDescent="0.3">
      <c r="B751" t="s">
        <v>96</v>
      </c>
      <c r="C751" t="s">
        <v>388</v>
      </c>
      <c r="D751" t="s">
        <v>7</v>
      </c>
      <c r="E751" s="9" t="s">
        <v>483</v>
      </c>
      <c r="F751" t="s">
        <v>42</v>
      </c>
      <c r="G751" s="9"/>
      <c r="H751" s="3">
        <v>480</v>
      </c>
      <c r="I751" s="8">
        <f>IF(H751="","",INDEX(Systems!F$4:F$985,MATCH($F751,Systems!D$4:D$985,0),1))</f>
        <v>9.75</v>
      </c>
      <c r="J751" s="9">
        <f>IF(H751="","",INDEX(Systems!E$4:E$985,MATCH($F751,Systems!D$4:D$985,0),1))</f>
        <v>12</v>
      </c>
      <c r="K751" s="9" t="s">
        <v>108</v>
      </c>
      <c r="L751" s="9">
        <v>2000</v>
      </c>
      <c r="M751" s="9">
        <v>3</v>
      </c>
      <c r="N751" s="8">
        <f t="shared" si="767"/>
        <v>4680</v>
      </c>
      <c r="O751" s="9">
        <f t="shared" si="768"/>
        <v>2019</v>
      </c>
      <c r="P751" s="2">
        <f t="shared" ref="P751:AI751" si="823">IF($B751="","",IF($O751=P$3,$N751*(1+(O$2*0.03)),IF(P$3=$O751+$J751,$N751*(1+(O$2*0.03)),IF(P$3=$O751+2*$J751,$N751*(1+(O$2*0.03)),IF(P$3=$O751+3*$J751,$N751*(1+(O$2*0.03)),IF(P$3=$O751+4*$J751,$N751*(1+(O$2*0.03)),IF(P$3=$O751+5*$J751,$N751*(1+(O$2*0.03)),"")))))))</f>
        <v>4680</v>
      </c>
      <c r="Q751" s="2" t="str">
        <f t="shared" si="823"/>
        <v/>
      </c>
      <c r="R751" s="2" t="str">
        <f t="shared" si="823"/>
        <v/>
      </c>
      <c r="S751" s="2" t="str">
        <f t="shared" si="823"/>
        <v/>
      </c>
      <c r="T751" s="2" t="str">
        <f t="shared" si="823"/>
        <v/>
      </c>
      <c r="U751" s="2" t="str">
        <f t="shared" si="823"/>
        <v/>
      </c>
      <c r="V751" s="2" t="str">
        <f t="shared" si="823"/>
        <v/>
      </c>
      <c r="W751" s="2" t="str">
        <f t="shared" si="823"/>
        <v/>
      </c>
      <c r="X751" s="2" t="str">
        <f t="shared" si="823"/>
        <v/>
      </c>
      <c r="Y751" s="2" t="str">
        <f t="shared" si="823"/>
        <v/>
      </c>
      <c r="Z751" s="2" t="str">
        <f t="shared" si="823"/>
        <v/>
      </c>
      <c r="AA751" s="2" t="str">
        <f t="shared" si="823"/>
        <v/>
      </c>
      <c r="AB751" s="2">
        <f t="shared" si="823"/>
        <v>6364.7999999999993</v>
      </c>
      <c r="AC751" s="2" t="str">
        <f t="shared" si="823"/>
        <v/>
      </c>
      <c r="AD751" s="2" t="str">
        <f t="shared" si="823"/>
        <v/>
      </c>
      <c r="AE751" s="2" t="str">
        <f t="shared" si="823"/>
        <v/>
      </c>
      <c r="AF751" s="2" t="str">
        <f t="shared" si="823"/>
        <v/>
      </c>
      <c r="AG751" s="2" t="str">
        <f t="shared" si="823"/>
        <v/>
      </c>
      <c r="AH751" s="2" t="str">
        <f t="shared" si="823"/>
        <v/>
      </c>
      <c r="AI751" s="2" t="str">
        <f t="shared" si="823"/>
        <v/>
      </c>
    </row>
    <row r="752" spans="2:35" ht="15" customHeight="1" x14ac:dyDescent="0.3">
      <c r="B752" t="s">
        <v>96</v>
      </c>
      <c r="C752" t="s">
        <v>388</v>
      </c>
      <c r="D752" t="s">
        <v>7</v>
      </c>
      <c r="E752" s="9" t="s">
        <v>522</v>
      </c>
      <c r="F752" t="s">
        <v>50</v>
      </c>
      <c r="G752" s="9"/>
      <c r="H752" s="3">
        <v>1440</v>
      </c>
      <c r="I752" s="8">
        <f>IF(H752="","",INDEX(Systems!F$4:F$985,MATCH($F752,Systems!D$4:D$985,0),1))</f>
        <v>7.9</v>
      </c>
      <c r="J752" s="9">
        <f>IF(H752="","",INDEX(Systems!E$4:E$985,MATCH($F752,Systems!D$4:D$985,0),1))</f>
        <v>15</v>
      </c>
      <c r="K752" s="9" t="s">
        <v>108</v>
      </c>
      <c r="L752" s="9">
        <v>2000</v>
      </c>
      <c r="M752" s="9">
        <v>3</v>
      </c>
      <c r="N752" s="8">
        <f t="shared" si="767"/>
        <v>11376</v>
      </c>
      <c r="O752" s="9">
        <f t="shared" si="768"/>
        <v>2019</v>
      </c>
      <c r="P752" s="2">
        <f t="shared" ref="P752:AI752" si="824">IF($B752="","",IF($O752=P$3,$N752*(1+(O$2*0.03)),IF(P$3=$O752+$J752,$N752*(1+(O$2*0.03)),IF(P$3=$O752+2*$J752,$N752*(1+(O$2*0.03)),IF(P$3=$O752+3*$J752,$N752*(1+(O$2*0.03)),IF(P$3=$O752+4*$J752,$N752*(1+(O$2*0.03)),IF(P$3=$O752+5*$J752,$N752*(1+(O$2*0.03)),"")))))))</f>
        <v>11376</v>
      </c>
      <c r="Q752" s="2" t="str">
        <f t="shared" si="824"/>
        <v/>
      </c>
      <c r="R752" s="2" t="str">
        <f t="shared" si="824"/>
        <v/>
      </c>
      <c r="S752" s="2" t="str">
        <f t="shared" si="824"/>
        <v/>
      </c>
      <c r="T752" s="2" t="str">
        <f t="shared" si="824"/>
        <v/>
      </c>
      <c r="U752" s="2" t="str">
        <f t="shared" si="824"/>
        <v/>
      </c>
      <c r="V752" s="2" t="str">
        <f t="shared" si="824"/>
        <v/>
      </c>
      <c r="W752" s="2" t="str">
        <f t="shared" si="824"/>
        <v/>
      </c>
      <c r="X752" s="2" t="str">
        <f t="shared" si="824"/>
        <v/>
      </c>
      <c r="Y752" s="2" t="str">
        <f t="shared" si="824"/>
        <v/>
      </c>
      <c r="Z752" s="2" t="str">
        <f t="shared" si="824"/>
        <v/>
      </c>
      <c r="AA752" s="2" t="str">
        <f t="shared" si="824"/>
        <v/>
      </c>
      <c r="AB752" s="2" t="str">
        <f t="shared" si="824"/>
        <v/>
      </c>
      <c r="AC752" s="2" t="str">
        <f t="shared" si="824"/>
        <v/>
      </c>
      <c r="AD752" s="2" t="str">
        <f t="shared" si="824"/>
        <v/>
      </c>
      <c r="AE752" s="2">
        <f t="shared" si="824"/>
        <v>16495.2</v>
      </c>
      <c r="AF752" s="2" t="str">
        <f t="shared" si="824"/>
        <v/>
      </c>
      <c r="AG752" s="2" t="str">
        <f t="shared" si="824"/>
        <v/>
      </c>
      <c r="AH752" s="2" t="str">
        <f t="shared" si="824"/>
        <v/>
      </c>
      <c r="AI752" s="2" t="str">
        <f t="shared" si="824"/>
        <v/>
      </c>
    </row>
    <row r="753" spans="2:35" ht="15" customHeight="1" x14ac:dyDescent="0.3">
      <c r="B753" t="s">
        <v>96</v>
      </c>
      <c r="C753" t="s">
        <v>388</v>
      </c>
      <c r="D753" t="s">
        <v>7</v>
      </c>
      <c r="E753" s="9" t="s">
        <v>485</v>
      </c>
      <c r="F753" t="s">
        <v>53</v>
      </c>
      <c r="G753" s="9"/>
      <c r="H753" s="3">
        <v>1920</v>
      </c>
      <c r="I753" s="8">
        <f>IF(H753="","",INDEX(Systems!F$4:F$985,MATCH($F753,Systems!D$4:D$985,0),1))</f>
        <v>1.6</v>
      </c>
      <c r="J753" s="9">
        <f>IF(H753="","",INDEX(Systems!E$4:E$985,MATCH($F753,Systems!D$4:D$985,0),1))</f>
        <v>10</v>
      </c>
      <c r="K753" s="9" t="s">
        <v>108</v>
      </c>
      <c r="L753" s="9">
        <v>2014</v>
      </c>
      <c r="M753" s="9">
        <v>3</v>
      </c>
      <c r="N753" s="8">
        <f t="shared" si="767"/>
        <v>3072</v>
      </c>
      <c r="O753" s="9">
        <f t="shared" si="768"/>
        <v>2024</v>
      </c>
      <c r="P753" s="2" t="str">
        <f t="shared" ref="P753:AI753" si="825">IF($B753="","",IF($O753=P$3,$N753*(1+(O$2*0.03)),IF(P$3=$O753+$J753,$N753*(1+(O$2*0.03)),IF(P$3=$O753+2*$J753,$N753*(1+(O$2*0.03)),IF(P$3=$O753+3*$J753,$N753*(1+(O$2*0.03)),IF(P$3=$O753+4*$J753,$N753*(1+(O$2*0.03)),IF(P$3=$O753+5*$J753,$N753*(1+(O$2*0.03)),"")))))))</f>
        <v/>
      </c>
      <c r="Q753" s="2" t="str">
        <f t="shared" si="825"/>
        <v/>
      </c>
      <c r="R753" s="2" t="str">
        <f t="shared" si="825"/>
        <v/>
      </c>
      <c r="S753" s="2" t="str">
        <f t="shared" si="825"/>
        <v/>
      </c>
      <c r="T753" s="2" t="str">
        <f t="shared" si="825"/>
        <v/>
      </c>
      <c r="U753" s="2">
        <f t="shared" si="825"/>
        <v>3532.7999999999997</v>
      </c>
      <c r="V753" s="2" t="str">
        <f t="shared" si="825"/>
        <v/>
      </c>
      <c r="W753" s="2" t="str">
        <f t="shared" si="825"/>
        <v/>
      </c>
      <c r="X753" s="2" t="str">
        <f t="shared" si="825"/>
        <v/>
      </c>
      <c r="Y753" s="2" t="str">
        <f t="shared" si="825"/>
        <v/>
      </c>
      <c r="Z753" s="2" t="str">
        <f t="shared" si="825"/>
        <v/>
      </c>
      <c r="AA753" s="2" t="str">
        <f t="shared" si="825"/>
        <v/>
      </c>
      <c r="AB753" s="2" t="str">
        <f t="shared" si="825"/>
        <v/>
      </c>
      <c r="AC753" s="2" t="str">
        <f t="shared" si="825"/>
        <v/>
      </c>
      <c r="AD753" s="2" t="str">
        <f t="shared" si="825"/>
        <v/>
      </c>
      <c r="AE753" s="2">
        <f t="shared" si="825"/>
        <v>4454.3999999999996</v>
      </c>
      <c r="AF753" s="2" t="str">
        <f t="shared" si="825"/>
        <v/>
      </c>
      <c r="AG753" s="2" t="str">
        <f t="shared" si="825"/>
        <v/>
      </c>
      <c r="AH753" s="2" t="str">
        <f t="shared" si="825"/>
        <v/>
      </c>
      <c r="AI753" s="2" t="str">
        <f t="shared" si="825"/>
        <v/>
      </c>
    </row>
    <row r="754" spans="2:35" ht="15" customHeight="1" x14ac:dyDescent="0.3">
      <c r="B754" t="s">
        <v>96</v>
      </c>
      <c r="C754" t="s">
        <v>388</v>
      </c>
      <c r="D754" t="s">
        <v>7</v>
      </c>
      <c r="E754" s="9" t="s">
        <v>475</v>
      </c>
      <c r="F754" t="s">
        <v>53</v>
      </c>
      <c r="G754" s="9"/>
      <c r="H754" s="3">
        <v>960</v>
      </c>
      <c r="I754" s="8">
        <f>IF(H754="","",INDEX(Systems!F$4:F$985,MATCH($F754,Systems!D$4:D$985,0),1))</f>
        <v>1.6</v>
      </c>
      <c r="J754" s="9">
        <f>IF(H754="","",INDEX(Systems!E$4:E$985,MATCH($F754,Systems!D$4:D$985,0),1))</f>
        <v>10</v>
      </c>
      <c r="K754" s="9" t="s">
        <v>108</v>
      </c>
      <c r="L754" s="9">
        <v>2014</v>
      </c>
      <c r="M754" s="9">
        <v>3</v>
      </c>
      <c r="N754" s="8">
        <f t="shared" si="767"/>
        <v>1536</v>
      </c>
      <c r="O754" s="9">
        <f t="shared" si="768"/>
        <v>2024</v>
      </c>
      <c r="P754" s="2" t="str">
        <f t="shared" ref="P754:AI754" si="826">IF($B754="","",IF($O754=P$3,$N754*(1+(O$2*0.03)),IF(P$3=$O754+$J754,$N754*(1+(O$2*0.03)),IF(P$3=$O754+2*$J754,$N754*(1+(O$2*0.03)),IF(P$3=$O754+3*$J754,$N754*(1+(O$2*0.03)),IF(P$3=$O754+4*$J754,$N754*(1+(O$2*0.03)),IF(P$3=$O754+5*$J754,$N754*(1+(O$2*0.03)),"")))))))</f>
        <v/>
      </c>
      <c r="Q754" s="2" t="str">
        <f t="shared" si="826"/>
        <v/>
      </c>
      <c r="R754" s="2" t="str">
        <f t="shared" si="826"/>
        <v/>
      </c>
      <c r="S754" s="2" t="str">
        <f t="shared" si="826"/>
        <v/>
      </c>
      <c r="T754" s="2" t="str">
        <f t="shared" si="826"/>
        <v/>
      </c>
      <c r="U754" s="2">
        <f t="shared" si="826"/>
        <v>1766.3999999999999</v>
      </c>
      <c r="V754" s="2" t="str">
        <f t="shared" si="826"/>
        <v/>
      </c>
      <c r="W754" s="2" t="str">
        <f t="shared" si="826"/>
        <v/>
      </c>
      <c r="X754" s="2" t="str">
        <f t="shared" si="826"/>
        <v/>
      </c>
      <c r="Y754" s="2" t="str">
        <f t="shared" si="826"/>
        <v/>
      </c>
      <c r="Z754" s="2" t="str">
        <f t="shared" si="826"/>
        <v/>
      </c>
      <c r="AA754" s="2" t="str">
        <f t="shared" si="826"/>
        <v/>
      </c>
      <c r="AB754" s="2" t="str">
        <f t="shared" si="826"/>
        <v/>
      </c>
      <c r="AC754" s="2" t="str">
        <f t="shared" si="826"/>
        <v/>
      </c>
      <c r="AD754" s="2" t="str">
        <f t="shared" si="826"/>
        <v/>
      </c>
      <c r="AE754" s="2">
        <f t="shared" si="826"/>
        <v>2227.1999999999998</v>
      </c>
      <c r="AF754" s="2" t="str">
        <f t="shared" si="826"/>
        <v/>
      </c>
      <c r="AG754" s="2" t="str">
        <f t="shared" si="826"/>
        <v/>
      </c>
      <c r="AH754" s="2" t="str">
        <f t="shared" si="826"/>
        <v/>
      </c>
      <c r="AI754" s="2" t="str">
        <f t="shared" si="826"/>
        <v/>
      </c>
    </row>
    <row r="755" spans="2:35" ht="15" customHeight="1" x14ac:dyDescent="0.3">
      <c r="B755" t="s">
        <v>96</v>
      </c>
      <c r="C755" t="s">
        <v>388</v>
      </c>
      <c r="D755" t="s">
        <v>7</v>
      </c>
      <c r="E755" s="9" t="s">
        <v>476</v>
      </c>
      <c r="F755" t="s">
        <v>53</v>
      </c>
      <c r="G755" s="9"/>
      <c r="H755" s="3">
        <v>960</v>
      </c>
      <c r="I755" s="8">
        <f>IF(H755="","",INDEX(Systems!F$4:F$985,MATCH($F755,Systems!D$4:D$985,0),1))</f>
        <v>1.6</v>
      </c>
      <c r="J755" s="9">
        <f>IF(H755="","",INDEX(Systems!E$4:E$985,MATCH($F755,Systems!D$4:D$985,0),1))</f>
        <v>10</v>
      </c>
      <c r="K755" s="9" t="s">
        <v>108</v>
      </c>
      <c r="L755" s="9">
        <v>2014</v>
      </c>
      <c r="M755" s="9">
        <v>3</v>
      </c>
      <c r="N755" s="8">
        <f t="shared" si="767"/>
        <v>1536</v>
      </c>
      <c r="O755" s="9">
        <f t="shared" si="768"/>
        <v>2024</v>
      </c>
      <c r="P755" s="2" t="str">
        <f t="shared" ref="P755:AI755" si="827">IF($B755="","",IF($O755=P$3,$N755*(1+(O$2*0.03)),IF(P$3=$O755+$J755,$N755*(1+(O$2*0.03)),IF(P$3=$O755+2*$J755,$N755*(1+(O$2*0.03)),IF(P$3=$O755+3*$J755,$N755*(1+(O$2*0.03)),IF(P$3=$O755+4*$J755,$N755*(1+(O$2*0.03)),IF(P$3=$O755+5*$J755,$N755*(1+(O$2*0.03)),"")))))))</f>
        <v/>
      </c>
      <c r="Q755" s="2" t="str">
        <f t="shared" si="827"/>
        <v/>
      </c>
      <c r="R755" s="2" t="str">
        <f t="shared" si="827"/>
        <v/>
      </c>
      <c r="S755" s="2" t="str">
        <f t="shared" si="827"/>
        <v/>
      </c>
      <c r="T755" s="2" t="str">
        <f t="shared" si="827"/>
        <v/>
      </c>
      <c r="U755" s="2">
        <f t="shared" si="827"/>
        <v>1766.3999999999999</v>
      </c>
      <c r="V755" s="2" t="str">
        <f t="shared" si="827"/>
        <v/>
      </c>
      <c r="W755" s="2" t="str">
        <f t="shared" si="827"/>
        <v/>
      </c>
      <c r="X755" s="2" t="str">
        <f t="shared" si="827"/>
        <v/>
      </c>
      <c r="Y755" s="2" t="str">
        <f t="shared" si="827"/>
        <v/>
      </c>
      <c r="Z755" s="2" t="str">
        <f t="shared" si="827"/>
        <v/>
      </c>
      <c r="AA755" s="2" t="str">
        <f t="shared" si="827"/>
        <v/>
      </c>
      <c r="AB755" s="2" t="str">
        <f t="shared" si="827"/>
        <v/>
      </c>
      <c r="AC755" s="2" t="str">
        <f t="shared" si="827"/>
        <v/>
      </c>
      <c r="AD755" s="2" t="str">
        <f t="shared" si="827"/>
        <v/>
      </c>
      <c r="AE755" s="2">
        <f t="shared" si="827"/>
        <v>2227.1999999999998</v>
      </c>
      <c r="AF755" s="2" t="str">
        <f t="shared" si="827"/>
        <v/>
      </c>
      <c r="AG755" s="2" t="str">
        <f t="shared" si="827"/>
        <v/>
      </c>
      <c r="AH755" s="2" t="str">
        <f t="shared" si="827"/>
        <v/>
      </c>
      <c r="AI755" s="2" t="str">
        <f t="shared" si="827"/>
        <v/>
      </c>
    </row>
    <row r="756" spans="2:35" ht="15" customHeight="1" x14ac:dyDescent="0.3">
      <c r="B756" t="s">
        <v>96</v>
      </c>
      <c r="C756" t="s">
        <v>388</v>
      </c>
      <c r="D756" t="s">
        <v>7</v>
      </c>
      <c r="E756" s="9" t="s">
        <v>477</v>
      </c>
      <c r="F756" t="s">
        <v>53</v>
      </c>
      <c r="G756" s="9"/>
      <c r="H756" s="3">
        <v>960</v>
      </c>
      <c r="I756" s="8">
        <f>IF(H756="","",INDEX(Systems!F$4:F$985,MATCH($F756,Systems!D$4:D$985,0),1))</f>
        <v>1.6</v>
      </c>
      <c r="J756" s="9">
        <f>IF(H756="","",INDEX(Systems!E$4:E$985,MATCH($F756,Systems!D$4:D$985,0),1))</f>
        <v>10</v>
      </c>
      <c r="K756" s="9" t="s">
        <v>108</v>
      </c>
      <c r="L756" s="9">
        <v>2014</v>
      </c>
      <c r="M756" s="9">
        <v>3</v>
      </c>
      <c r="N756" s="8">
        <f t="shared" si="767"/>
        <v>1536</v>
      </c>
      <c r="O756" s="9">
        <f t="shared" si="768"/>
        <v>2024</v>
      </c>
      <c r="P756" s="2" t="str">
        <f t="shared" ref="P756:AI756" si="828">IF($B756="","",IF($O756=P$3,$N756*(1+(O$2*0.03)),IF(P$3=$O756+$J756,$N756*(1+(O$2*0.03)),IF(P$3=$O756+2*$J756,$N756*(1+(O$2*0.03)),IF(P$3=$O756+3*$J756,$N756*(1+(O$2*0.03)),IF(P$3=$O756+4*$J756,$N756*(1+(O$2*0.03)),IF(P$3=$O756+5*$J756,$N756*(1+(O$2*0.03)),"")))))))</f>
        <v/>
      </c>
      <c r="Q756" s="2" t="str">
        <f t="shared" si="828"/>
        <v/>
      </c>
      <c r="R756" s="2" t="str">
        <f t="shared" si="828"/>
        <v/>
      </c>
      <c r="S756" s="2" t="str">
        <f t="shared" si="828"/>
        <v/>
      </c>
      <c r="T756" s="2" t="str">
        <f t="shared" si="828"/>
        <v/>
      </c>
      <c r="U756" s="2">
        <f t="shared" si="828"/>
        <v>1766.3999999999999</v>
      </c>
      <c r="V756" s="2" t="str">
        <f t="shared" si="828"/>
        <v/>
      </c>
      <c r="W756" s="2" t="str">
        <f t="shared" si="828"/>
        <v/>
      </c>
      <c r="X756" s="2" t="str">
        <f t="shared" si="828"/>
        <v/>
      </c>
      <c r="Y756" s="2" t="str">
        <f t="shared" si="828"/>
        <v/>
      </c>
      <c r="Z756" s="2" t="str">
        <f t="shared" si="828"/>
        <v/>
      </c>
      <c r="AA756" s="2" t="str">
        <f t="shared" si="828"/>
        <v/>
      </c>
      <c r="AB756" s="2" t="str">
        <f t="shared" si="828"/>
        <v/>
      </c>
      <c r="AC756" s="2" t="str">
        <f t="shared" si="828"/>
        <v/>
      </c>
      <c r="AD756" s="2" t="str">
        <f t="shared" si="828"/>
        <v/>
      </c>
      <c r="AE756" s="2">
        <f t="shared" si="828"/>
        <v>2227.1999999999998</v>
      </c>
      <c r="AF756" s="2" t="str">
        <f t="shared" si="828"/>
        <v/>
      </c>
      <c r="AG756" s="2" t="str">
        <f t="shared" si="828"/>
        <v/>
      </c>
      <c r="AH756" s="2" t="str">
        <f t="shared" si="828"/>
        <v/>
      </c>
      <c r="AI756" s="2" t="str">
        <f t="shared" si="828"/>
        <v/>
      </c>
    </row>
    <row r="757" spans="2:35" ht="15" customHeight="1" x14ac:dyDescent="0.3">
      <c r="B757" t="s">
        <v>96</v>
      </c>
      <c r="C757" t="s">
        <v>388</v>
      </c>
      <c r="D757" t="s">
        <v>7</v>
      </c>
      <c r="E757" s="9" t="s">
        <v>478</v>
      </c>
      <c r="F757" t="s">
        <v>53</v>
      </c>
      <c r="G757" s="9"/>
      <c r="H757" s="3">
        <v>960</v>
      </c>
      <c r="I757" s="8">
        <f>IF(H757="","",INDEX(Systems!F$4:F$985,MATCH($F757,Systems!D$4:D$985,0),1))</f>
        <v>1.6</v>
      </c>
      <c r="J757" s="9">
        <f>IF(H757="","",INDEX(Systems!E$4:E$985,MATCH($F757,Systems!D$4:D$985,0),1))</f>
        <v>10</v>
      </c>
      <c r="K757" s="9" t="s">
        <v>108</v>
      </c>
      <c r="L757" s="9">
        <v>2014</v>
      </c>
      <c r="M757" s="9">
        <v>3</v>
      </c>
      <c r="N757" s="8">
        <f t="shared" si="767"/>
        <v>1536</v>
      </c>
      <c r="O757" s="9">
        <f t="shared" si="768"/>
        <v>2024</v>
      </c>
      <c r="P757" s="2" t="str">
        <f t="shared" ref="P757:AI757" si="829">IF($B757="","",IF($O757=P$3,$N757*(1+(O$2*0.03)),IF(P$3=$O757+$J757,$N757*(1+(O$2*0.03)),IF(P$3=$O757+2*$J757,$N757*(1+(O$2*0.03)),IF(P$3=$O757+3*$J757,$N757*(1+(O$2*0.03)),IF(P$3=$O757+4*$J757,$N757*(1+(O$2*0.03)),IF(P$3=$O757+5*$J757,$N757*(1+(O$2*0.03)),"")))))))</f>
        <v/>
      </c>
      <c r="Q757" s="2" t="str">
        <f t="shared" si="829"/>
        <v/>
      </c>
      <c r="R757" s="2" t="str">
        <f t="shared" si="829"/>
        <v/>
      </c>
      <c r="S757" s="2" t="str">
        <f t="shared" si="829"/>
        <v/>
      </c>
      <c r="T757" s="2" t="str">
        <f t="shared" si="829"/>
        <v/>
      </c>
      <c r="U757" s="2">
        <f t="shared" si="829"/>
        <v>1766.3999999999999</v>
      </c>
      <c r="V757" s="2" t="str">
        <f t="shared" si="829"/>
        <v/>
      </c>
      <c r="W757" s="2" t="str">
        <f t="shared" si="829"/>
        <v/>
      </c>
      <c r="X757" s="2" t="str">
        <f t="shared" si="829"/>
        <v/>
      </c>
      <c r="Y757" s="2" t="str">
        <f t="shared" si="829"/>
        <v/>
      </c>
      <c r="Z757" s="2" t="str">
        <f t="shared" si="829"/>
        <v/>
      </c>
      <c r="AA757" s="2" t="str">
        <f t="shared" si="829"/>
        <v/>
      </c>
      <c r="AB757" s="2" t="str">
        <f t="shared" si="829"/>
        <v/>
      </c>
      <c r="AC757" s="2" t="str">
        <f t="shared" si="829"/>
        <v/>
      </c>
      <c r="AD757" s="2" t="str">
        <f t="shared" si="829"/>
        <v/>
      </c>
      <c r="AE757" s="2">
        <f t="shared" si="829"/>
        <v>2227.1999999999998</v>
      </c>
      <c r="AF757" s="2" t="str">
        <f t="shared" si="829"/>
        <v/>
      </c>
      <c r="AG757" s="2" t="str">
        <f t="shared" si="829"/>
        <v/>
      </c>
      <c r="AH757" s="2" t="str">
        <f t="shared" si="829"/>
        <v/>
      </c>
      <c r="AI757" s="2" t="str">
        <f t="shared" si="829"/>
        <v/>
      </c>
    </row>
    <row r="758" spans="2:35" ht="15" customHeight="1" x14ac:dyDescent="0.3">
      <c r="B758" t="s">
        <v>96</v>
      </c>
      <c r="C758" t="s">
        <v>388</v>
      </c>
      <c r="D758" t="s">
        <v>7</v>
      </c>
      <c r="E758" s="9" t="s">
        <v>481</v>
      </c>
      <c r="F758" t="s">
        <v>53</v>
      </c>
      <c r="G758" s="9"/>
      <c r="H758" s="3">
        <v>960</v>
      </c>
      <c r="I758" s="8">
        <f>IF(H758="","",INDEX(Systems!F$4:F$985,MATCH($F758,Systems!D$4:D$985,0),1))</f>
        <v>1.6</v>
      </c>
      <c r="J758" s="9">
        <f>IF(H758="","",INDEX(Systems!E$4:E$985,MATCH($F758,Systems!D$4:D$985,0),1))</f>
        <v>10</v>
      </c>
      <c r="K758" s="9" t="s">
        <v>108</v>
      </c>
      <c r="L758" s="9">
        <v>2014</v>
      </c>
      <c r="M758" s="9">
        <v>3</v>
      </c>
      <c r="N758" s="8">
        <f t="shared" si="767"/>
        <v>1536</v>
      </c>
      <c r="O758" s="9">
        <f t="shared" si="768"/>
        <v>2024</v>
      </c>
      <c r="P758" s="2" t="str">
        <f t="shared" ref="P758:AI758" si="830">IF($B758="","",IF($O758=P$3,$N758*(1+(O$2*0.03)),IF(P$3=$O758+$J758,$N758*(1+(O$2*0.03)),IF(P$3=$O758+2*$J758,$N758*(1+(O$2*0.03)),IF(P$3=$O758+3*$J758,$N758*(1+(O$2*0.03)),IF(P$3=$O758+4*$J758,$N758*(1+(O$2*0.03)),IF(P$3=$O758+5*$J758,$N758*(1+(O$2*0.03)),"")))))))</f>
        <v/>
      </c>
      <c r="Q758" s="2" t="str">
        <f t="shared" si="830"/>
        <v/>
      </c>
      <c r="R758" s="2" t="str">
        <f t="shared" si="830"/>
        <v/>
      </c>
      <c r="S758" s="2" t="str">
        <f t="shared" si="830"/>
        <v/>
      </c>
      <c r="T758" s="2" t="str">
        <f t="shared" si="830"/>
        <v/>
      </c>
      <c r="U758" s="2">
        <f t="shared" si="830"/>
        <v>1766.3999999999999</v>
      </c>
      <c r="V758" s="2" t="str">
        <f t="shared" si="830"/>
        <v/>
      </c>
      <c r="W758" s="2" t="str">
        <f t="shared" si="830"/>
        <v/>
      </c>
      <c r="X758" s="2" t="str">
        <f t="shared" si="830"/>
        <v/>
      </c>
      <c r="Y758" s="2" t="str">
        <f t="shared" si="830"/>
        <v/>
      </c>
      <c r="Z758" s="2" t="str">
        <f t="shared" si="830"/>
        <v/>
      </c>
      <c r="AA758" s="2" t="str">
        <f t="shared" si="830"/>
        <v/>
      </c>
      <c r="AB758" s="2" t="str">
        <f t="shared" si="830"/>
        <v/>
      </c>
      <c r="AC758" s="2" t="str">
        <f t="shared" si="830"/>
        <v/>
      </c>
      <c r="AD758" s="2" t="str">
        <f t="shared" si="830"/>
        <v/>
      </c>
      <c r="AE758" s="2">
        <f t="shared" si="830"/>
        <v>2227.1999999999998</v>
      </c>
      <c r="AF758" s="2" t="str">
        <f t="shared" si="830"/>
        <v/>
      </c>
      <c r="AG758" s="2" t="str">
        <f t="shared" si="830"/>
        <v/>
      </c>
      <c r="AH758" s="2" t="str">
        <f t="shared" si="830"/>
        <v/>
      </c>
      <c r="AI758" s="2" t="str">
        <f t="shared" si="830"/>
        <v/>
      </c>
    </row>
    <row r="759" spans="2:35" ht="15" customHeight="1" x14ac:dyDescent="0.3">
      <c r="B759" t="s">
        <v>96</v>
      </c>
      <c r="C759" t="s">
        <v>388</v>
      </c>
      <c r="D759" t="s">
        <v>7</v>
      </c>
      <c r="E759" s="9" t="s">
        <v>482</v>
      </c>
      <c r="F759" t="s">
        <v>53</v>
      </c>
      <c r="G759" s="9"/>
      <c r="H759" s="3">
        <v>960</v>
      </c>
      <c r="I759" s="8">
        <f>IF(H759="","",INDEX(Systems!F$4:F$985,MATCH($F759,Systems!D$4:D$985,0),1))</f>
        <v>1.6</v>
      </c>
      <c r="J759" s="9">
        <f>IF(H759="","",INDEX(Systems!E$4:E$985,MATCH($F759,Systems!D$4:D$985,0),1))</f>
        <v>10</v>
      </c>
      <c r="K759" s="9" t="s">
        <v>108</v>
      </c>
      <c r="L759" s="9">
        <v>2014</v>
      </c>
      <c r="M759" s="9">
        <v>3</v>
      </c>
      <c r="N759" s="8">
        <f t="shared" si="767"/>
        <v>1536</v>
      </c>
      <c r="O759" s="9">
        <f t="shared" si="768"/>
        <v>2024</v>
      </c>
      <c r="P759" s="2" t="str">
        <f t="shared" ref="P759:AI759" si="831">IF($B759="","",IF($O759=P$3,$N759*(1+(O$2*0.03)),IF(P$3=$O759+$J759,$N759*(1+(O$2*0.03)),IF(P$3=$O759+2*$J759,$N759*(1+(O$2*0.03)),IF(P$3=$O759+3*$J759,$N759*(1+(O$2*0.03)),IF(P$3=$O759+4*$J759,$N759*(1+(O$2*0.03)),IF(P$3=$O759+5*$J759,$N759*(1+(O$2*0.03)),"")))))))</f>
        <v/>
      </c>
      <c r="Q759" s="2" t="str">
        <f t="shared" si="831"/>
        <v/>
      </c>
      <c r="R759" s="2" t="str">
        <f t="shared" si="831"/>
        <v/>
      </c>
      <c r="S759" s="2" t="str">
        <f t="shared" si="831"/>
        <v/>
      </c>
      <c r="T759" s="2" t="str">
        <f t="shared" si="831"/>
        <v/>
      </c>
      <c r="U759" s="2">
        <f t="shared" si="831"/>
        <v>1766.3999999999999</v>
      </c>
      <c r="V759" s="2" t="str">
        <f t="shared" si="831"/>
        <v/>
      </c>
      <c r="W759" s="2" t="str">
        <f t="shared" si="831"/>
        <v/>
      </c>
      <c r="X759" s="2" t="str">
        <f t="shared" si="831"/>
        <v/>
      </c>
      <c r="Y759" s="2" t="str">
        <f t="shared" si="831"/>
        <v/>
      </c>
      <c r="Z759" s="2" t="str">
        <f t="shared" si="831"/>
        <v/>
      </c>
      <c r="AA759" s="2" t="str">
        <f t="shared" si="831"/>
        <v/>
      </c>
      <c r="AB759" s="2" t="str">
        <f t="shared" si="831"/>
        <v/>
      </c>
      <c r="AC759" s="2" t="str">
        <f t="shared" si="831"/>
        <v/>
      </c>
      <c r="AD759" s="2" t="str">
        <f t="shared" si="831"/>
        <v/>
      </c>
      <c r="AE759" s="2">
        <f t="shared" si="831"/>
        <v>2227.1999999999998</v>
      </c>
      <c r="AF759" s="2" t="str">
        <f t="shared" si="831"/>
        <v/>
      </c>
      <c r="AG759" s="2" t="str">
        <f t="shared" si="831"/>
        <v/>
      </c>
      <c r="AH759" s="2" t="str">
        <f t="shared" si="831"/>
        <v/>
      </c>
      <c r="AI759" s="2" t="str">
        <f t="shared" si="831"/>
        <v/>
      </c>
    </row>
    <row r="760" spans="2:35" ht="15" customHeight="1" x14ac:dyDescent="0.3">
      <c r="B760" t="s">
        <v>96</v>
      </c>
      <c r="C760" t="s">
        <v>388</v>
      </c>
      <c r="D760" t="s">
        <v>7</v>
      </c>
      <c r="E760" s="9" t="s">
        <v>498</v>
      </c>
      <c r="F760" t="s">
        <v>53</v>
      </c>
      <c r="G760" s="9"/>
      <c r="H760" s="3">
        <v>960</v>
      </c>
      <c r="I760" s="8">
        <f>IF(H760="","",INDEX(Systems!F$4:F$985,MATCH($F760,Systems!D$4:D$985,0),1))</f>
        <v>1.6</v>
      </c>
      <c r="J760" s="9">
        <f>IF(H760="","",INDEX(Systems!E$4:E$985,MATCH($F760,Systems!D$4:D$985,0),1))</f>
        <v>10</v>
      </c>
      <c r="K760" s="9" t="s">
        <v>108</v>
      </c>
      <c r="L760" s="9">
        <v>2014</v>
      </c>
      <c r="M760" s="9">
        <v>3</v>
      </c>
      <c r="N760" s="8">
        <f t="shared" si="767"/>
        <v>1536</v>
      </c>
      <c r="O760" s="9">
        <f t="shared" si="768"/>
        <v>2024</v>
      </c>
      <c r="P760" s="2" t="str">
        <f t="shared" ref="P760:AI760" si="832">IF($B760="","",IF($O760=P$3,$N760*(1+(O$2*0.03)),IF(P$3=$O760+$J760,$N760*(1+(O$2*0.03)),IF(P$3=$O760+2*$J760,$N760*(1+(O$2*0.03)),IF(P$3=$O760+3*$J760,$N760*(1+(O$2*0.03)),IF(P$3=$O760+4*$J760,$N760*(1+(O$2*0.03)),IF(P$3=$O760+5*$J760,$N760*(1+(O$2*0.03)),"")))))))</f>
        <v/>
      </c>
      <c r="Q760" s="2" t="str">
        <f t="shared" si="832"/>
        <v/>
      </c>
      <c r="R760" s="2" t="str">
        <f t="shared" si="832"/>
        <v/>
      </c>
      <c r="S760" s="2" t="str">
        <f t="shared" si="832"/>
        <v/>
      </c>
      <c r="T760" s="2" t="str">
        <f t="shared" si="832"/>
        <v/>
      </c>
      <c r="U760" s="2">
        <f t="shared" si="832"/>
        <v>1766.3999999999999</v>
      </c>
      <c r="V760" s="2" t="str">
        <f t="shared" si="832"/>
        <v/>
      </c>
      <c r="W760" s="2" t="str">
        <f t="shared" si="832"/>
        <v/>
      </c>
      <c r="X760" s="2" t="str">
        <f t="shared" si="832"/>
        <v/>
      </c>
      <c r="Y760" s="2" t="str">
        <f t="shared" si="832"/>
        <v/>
      </c>
      <c r="Z760" s="2" t="str">
        <f t="shared" si="832"/>
        <v/>
      </c>
      <c r="AA760" s="2" t="str">
        <f t="shared" si="832"/>
        <v/>
      </c>
      <c r="AB760" s="2" t="str">
        <f t="shared" si="832"/>
        <v/>
      </c>
      <c r="AC760" s="2" t="str">
        <f t="shared" si="832"/>
        <v/>
      </c>
      <c r="AD760" s="2" t="str">
        <f t="shared" si="832"/>
        <v/>
      </c>
      <c r="AE760" s="2">
        <f t="shared" si="832"/>
        <v>2227.1999999999998</v>
      </c>
      <c r="AF760" s="2" t="str">
        <f t="shared" si="832"/>
        <v/>
      </c>
      <c r="AG760" s="2" t="str">
        <f t="shared" si="832"/>
        <v/>
      </c>
      <c r="AH760" s="2" t="str">
        <f t="shared" si="832"/>
        <v/>
      </c>
      <c r="AI760" s="2" t="str">
        <f t="shared" si="832"/>
        <v/>
      </c>
    </row>
    <row r="761" spans="2:35" ht="15" customHeight="1" x14ac:dyDescent="0.3">
      <c r="B761" t="s">
        <v>96</v>
      </c>
      <c r="C761" t="s">
        <v>388</v>
      </c>
      <c r="D761" t="s">
        <v>7</v>
      </c>
      <c r="E761" s="9" t="s">
        <v>499</v>
      </c>
      <c r="F761" t="s">
        <v>53</v>
      </c>
      <c r="G761" s="9"/>
      <c r="H761" s="3">
        <v>960</v>
      </c>
      <c r="I761" s="8">
        <f>IF(H761="","",INDEX(Systems!F$4:F$985,MATCH($F761,Systems!D$4:D$985,0),1))</f>
        <v>1.6</v>
      </c>
      <c r="J761" s="9">
        <f>IF(H761="","",INDEX(Systems!E$4:E$985,MATCH($F761,Systems!D$4:D$985,0),1))</f>
        <v>10</v>
      </c>
      <c r="K761" s="9" t="s">
        <v>108</v>
      </c>
      <c r="L761" s="9">
        <v>2014</v>
      </c>
      <c r="M761" s="9">
        <v>3</v>
      </c>
      <c r="N761" s="8">
        <f t="shared" ref="N761:N806" si="833">IF(H761="","",H761*I761)</f>
        <v>1536</v>
      </c>
      <c r="O761" s="9">
        <f t="shared" ref="O761:O806" si="834">IF(M761="","",IF(IF(M761=1,$C$1,IF(M761=2,L761+(0.8*J761),IF(M761=3,L761+J761)))&lt;$C$1,$C$1,(IF(M761=1,$C$1,IF(M761=2,L761+(0.8*J761),IF(M761=3,L761+J761))))))</f>
        <v>2024</v>
      </c>
      <c r="P761" s="2" t="str">
        <f t="shared" ref="P761:AI761" si="835">IF($B761="","",IF($O761=P$3,$N761*(1+(O$2*0.03)),IF(P$3=$O761+$J761,$N761*(1+(O$2*0.03)),IF(P$3=$O761+2*$J761,$N761*(1+(O$2*0.03)),IF(P$3=$O761+3*$J761,$N761*(1+(O$2*0.03)),IF(P$3=$O761+4*$J761,$N761*(1+(O$2*0.03)),IF(P$3=$O761+5*$J761,$N761*(1+(O$2*0.03)),"")))))))</f>
        <v/>
      </c>
      <c r="Q761" s="2" t="str">
        <f t="shared" si="835"/>
        <v/>
      </c>
      <c r="R761" s="2" t="str">
        <f t="shared" si="835"/>
        <v/>
      </c>
      <c r="S761" s="2" t="str">
        <f t="shared" si="835"/>
        <v/>
      </c>
      <c r="T761" s="2" t="str">
        <f t="shared" si="835"/>
        <v/>
      </c>
      <c r="U761" s="2">
        <f t="shared" si="835"/>
        <v>1766.3999999999999</v>
      </c>
      <c r="V761" s="2" t="str">
        <f t="shared" si="835"/>
        <v/>
      </c>
      <c r="W761" s="2" t="str">
        <f t="shared" si="835"/>
        <v/>
      </c>
      <c r="X761" s="2" t="str">
        <f t="shared" si="835"/>
        <v/>
      </c>
      <c r="Y761" s="2" t="str">
        <f t="shared" si="835"/>
        <v/>
      </c>
      <c r="Z761" s="2" t="str">
        <f t="shared" si="835"/>
        <v/>
      </c>
      <c r="AA761" s="2" t="str">
        <f t="shared" si="835"/>
        <v/>
      </c>
      <c r="AB761" s="2" t="str">
        <f t="shared" si="835"/>
        <v/>
      </c>
      <c r="AC761" s="2" t="str">
        <f t="shared" si="835"/>
        <v/>
      </c>
      <c r="AD761" s="2" t="str">
        <f t="shared" si="835"/>
        <v/>
      </c>
      <c r="AE761" s="2">
        <f t="shared" si="835"/>
        <v>2227.1999999999998</v>
      </c>
      <c r="AF761" s="2" t="str">
        <f t="shared" si="835"/>
        <v/>
      </c>
      <c r="AG761" s="2" t="str">
        <f t="shared" si="835"/>
        <v/>
      </c>
      <c r="AH761" s="2" t="str">
        <f t="shared" si="835"/>
        <v/>
      </c>
      <c r="AI761" s="2" t="str">
        <f t="shared" si="835"/>
        <v/>
      </c>
    </row>
    <row r="762" spans="2:35" ht="15" customHeight="1" x14ac:dyDescent="0.3">
      <c r="B762" t="s">
        <v>96</v>
      </c>
      <c r="C762" t="s">
        <v>388</v>
      </c>
      <c r="D762" t="s">
        <v>7</v>
      </c>
      <c r="E762" s="9" t="s">
        <v>520</v>
      </c>
      <c r="F762" t="s">
        <v>53</v>
      </c>
      <c r="G762" s="9"/>
      <c r="H762" s="3">
        <v>960</v>
      </c>
      <c r="I762" s="8">
        <f>IF(H762="","",INDEX(Systems!F$4:F$985,MATCH($F762,Systems!D$4:D$985,0),1))</f>
        <v>1.6</v>
      </c>
      <c r="J762" s="9">
        <f>IF(H762="","",INDEX(Systems!E$4:E$985,MATCH($F762,Systems!D$4:D$985,0),1))</f>
        <v>10</v>
      </c>
      <c r="K762" s="9" t="s">
        <v>108</v>
      </c>
      <c r="L762" s="9">
        <v>2014</v>
      </c>
      <c r="M762" s="9">
        <v>3</v>
      </c>
      <c r="N762" s="8">
        <f t="shared" si="833"/>
        <v>1536</v>
      </c>
      <c r="O762" s="9">
        <f t="shared" si="834"/>
        <v>2024</v>
      </c>
      <c r="P762" s="2" t="str">
        <f t="shared" ref="P762:AI762" si="836">IF($B762="","",IF($O762=P$3,$N762*(1+(O$2*0.03)),IF(P$3=$O762+$J762,$N762*(1+(O$2*0.03)),IF(P$3=$O762+2*$J762,$N762*(1+(O$2*0.03)),IF(P$3=$O762+3*$J762,$N762*(1+(O$2*0.03)),IF(P$3=$O762+4*$J762,$N762*(1+(O$2*0.03)),IF(P$3=$O762+5*$J762,$N762*(1+(O$2*0.03)),"")))))))</f>
        <v/>
      </c>
      <c r="Q762" s="2" t="str">
        <f t="shared" si="836"/>
        <v/>
      </c>
      <c r="R762" s="2" t="str">
        <f t="shared" si="836"/>
        <v/>
      </c>
      <c r="S762" s="2" t="str">
        <f t="shared" si="836"/>
        <v/>
      </c>
      <c r="T762" s="2" t="str">
        <f t="shared" si="836"/>
        <v/>
      </c>
      <c r="U762" s="2">
        <f t="shared" si="836"/>
        <v>1766.3999999999999</v>
      </c>
      <c r="V762" s="2" t="str">
        <f t="shared" si="836"/>
        <v/>
      </c>
      <c r="W762" s="2" t="str">
        <f t="shared" si="836"/>
        <v/>
      </c>
      <c r="X762" s="2" t="str">
        <f t="shared" si="836"/>
        <v/>
      </c>
      <c r="Y762" s="2" t="str">
        <f t="shared" si="836"/>
        <v/>
      </c>
      <c r="Z762" s="2" t="str">
        <f t="shared" si="836"/>
        <v/>
      </c>
      <c r="AA762" s="2" t="str">
        <f t="shared" si="836"/>
        <v/>
      </c>
      <c r="AB762" s="2" t="str">
        <f t="shared" si="836"/>
        <v/>
      </c>
      <c r="AC762" s="2" t="str">
        <f t="shared" si="836"/>
        <v/>
      </c>
      <c r="AD762" s="2" t="str">
        <f t="shared" si="836"/>
        <v/>
      </c>
      <c r="AE762" s="2">
        <f t="shared" si="836"/>
        <v>2227.1999999999998</v>
      </c>
      <c r="AF762" s="2" t="str">
        <f t="shared" si="836"/>
        <v/>
      </c>
      <c r="AG762" s="2" t="str">
        <f t="shared" si="836"/>
        <v/>
      </c>
      <c r="AH762" s="2" t="str">
        <f t="shared" si="836"/>
        <v/>
      </c>
      <c r="AI762" s="2" t="str">
        <f t="shared" si="836"/>
        <v/>
      </c>
    </row>
    <row r="763" spans="2:35" ht="15" customHeight="1" x14ac:dyDescent="0.3">
      <c r="B763" t="s">
        <v>96</v>
      </c>
      <c r="C763" t="s">
        <v>388</v>
      </c>
      <c r="D763" t="s">
        <v>7</v>
      </c>
      <c r="E763" s="9" t="s">
        <v>521</v>
      </c>
      <c r="F763" t="s">
        <v>53</v>
      </c>
      <c r="G763" s="9"/>
      <c r="H763" s="3">
        <v>2560</v>
      </c>
      <c r="I763" s="8">
        <f>IF(H763="","",INDEX(Systems!F$4:F$985,MATCH($F763,Systems!D$4:D$985,0),1))</f>
        <v>1.6</v>
      </c>
      <c r="J763" s="9">
        <f>IF(H763="","",INDEX(Systems!E$4:E$985,MATCH($F763,Systems!D$4:D$985,0),1))</f>
        <v>10</v>
      </c>
      <c r="K763" s="9" t="s">
        <v>109</v>
      </c>
      <c r="L763" s="9">
        <v>2014</v>
      </c>
      <c r="M763" s="9">
        <v>3</v>
      </c>
      <c r="N763" s="8">
        <f t="shared" si="833"/>
        <v>4096</v>
      </c>
      <c r="O763" s="9">
        <f t="shared" si="834"/>
        <v>2024</v>
      </c>
      <c r="P763" s="2" t="str">
        <f t="shared" ref="P763:AI763" si="837">IF($B763="","",IF($O763=P$3,$N763*(1+(O$2*0.03)),IF(P$3=$O763+$J763,$N763*(1+(O$2*0.03)),IF(P$3=$O763+2*$J763,$N763*(1+(O$2*0.03)),IF(P$3=$O763+3*$J763,$N763*(1+(O$2*0.03)),IF(P$3=$O763+4*$J763,$N763*(1+(O$2*0.03)),IF(P$3=$O763+5*$J763,$N763*(1+(O$2*0.03)),"")))))))</f>
        <v/>
      </c>
      <c r="Q763" s="2" t="str">
        <f t="shared" si="837"/>
        <v/>
      </c>
      <c r="R763" s="2" t="str">
        <f t="shared" si="837"/>
        <v/>
      </c>
      <c r="S763" s="2" t="str">
        <f t="shared" si="837"/>
        <v/>
      </c>
      <c r="T763" s="2" t="str">
        <f t="shared" si="837"/>
        <v/>
      </c>
      <c r="U763" s="2">
        <f t="shared" si="837"/>
        <v>4710.3999999999996</v>
      </c>
      <c r="V763" s="2" t="str">
        <f t="shared" si="837"/>
        <v/>
      </c>
      <c r="W763" s="2" t="str">
        <f t="shared" si="837"/>
        <v/>
      </c>
      <c r="X763" s="2" t="str">
        <f t="shared" si="837"/>
        <v/>
      </c>
      <c r="Y763" s="2" t="str">
        <f t="shared" si="837"/>
        <v/>
      </c>
      <c r="Z763" s="2" t="str">
        <f t="shared" si="837"/>
        <v/>
      </c>
      <c r="AA763" s="2" t="str">
        <f t="shared" si="837"/>
        <v/>
      </c>
      <c r="AB763" s="2" t="str">
        <f t="shared" si="837"/>
        <v/>
      </c>
      <c r="AC763" s="2" t="str">
        <f t="shared" si="837"/>
        <v/>
      </c>
      <c r="AD763" s="2" t="str">
        <f t="shared" si="837"/>
        <v/>
      </c>
      <c r="AE763" s="2">
        <f t="shared" si="837"/>
        <v>5939.2</v>
      </c>
      <c r="AF763" s="2" t="str">
        <f t="shared" si="837"/>
        <v/>
      </c>
      <c r="AG763" s="2" t="str">
        <f t="shared" si="837"/>
        <v/>
      </c>
      <c r="AH763" s="2" t="str">
        <f t="shared" si="837"/>
        <v/>
      </c>
      <c r="AI763" s="2" t="str">
        <f t="shared" si="837"/>
        <v/>
      </c>
    </row>
    <row r="764" spans="2:35" ht="15" customHeight="1" x14ac:dyDescent="0.3">
      <c r="B764" t="s">
        <v>96</v>
      </c>
      <c r="C764" t="s">
        <v>388</v>
      </c>
      <c r="D764" t="s">
        <v>7</v>
      </c>
      <c r="E764" s="9" t="s">
        <v>483</v>
      </c>
      <c r="F764" t="s">
        <v>53</v>
      </c>
      <c r="G764" s="9"/>
      <c r="H764" s="3">
        <v>480</v>
      </c>
      <c r="I764" s="8">
        <f>IF(H764="","",INDEX(Systems!F$4:F$985,MATCH($F764,Systems!D$4:D$985,0),1))</f>
        <v>1.6</v>
      </c>
      <c r="J764" s="9">
        <f>IF(H764="","",INDEX(Systems!E$4:E$985,MATCH($F764,Systems!D$4:D$985,0),1))</f>
        <v>10</v>
      </c>
      <c r="K764" s="9" t="s">
        <v>108</v>
      </c>
      <c r="L764" s="9">
        <v>2014</v>
      </c>
      <c r="M764" s="9">
        <v>3</v>
      </c>
      <c r="N764" s="8">
        <f t="shared" si="833"/>
        <v>768</v>
      </c>
      <c r="O764" s="9">
        <f t="shared" si="834"/>
        <v>2024</v>
      </c>
      <c r="P764" s="2" t="str">
        <f t="shared" ref="P764:AI764" si="838">IF($B764="","",IF($O764=P$3,$N764*(1+(O$2*0.03)),IF(P$3=$O764+$J764,$N764*(1+(O$2*0.03)),IF(P$3=$O764+2*$J764,$N764*(1+(O$2*0.03)),IF(P$3=$O764+3*$J764,$N764*(1+(O$2*0.03)),IF(P$3=$O764+4*$J764,$N764*(1+(O$2*0.03)),IF(P$3=$O764+5*$J764,$N764*(1+(O$2*0.03)),"")))))))</f>
        <v/>
      </c>
      <c r="Q764" s="2" t="str">
        <f t="shared" si="838"/>
        <v/>
      </c>
      <c r="R764" s="2" t="str">
        <f t="shared" si="838"/>
        <v/>
      </c>
      <c r="S764" s="2" t="str">
        <f t="shared" si="838"/>
        <v/>
      </c>
      <c r="T764" s="2" t="str">
        <f t="shared" si="838"/>
        <v/>
      </c>
      <c r="U764" s="2">
        <f t="shared" si="838"/>
        <v>883.19999999999993</v>
      </c>
      <c r="V764" s="2" t="str">
        <f t="shared" si="838"/>
        <v/>
      </c>
      <c r="W764" s="2" t="str">
        <f t="shared" si="838"/>
        <v/>
      </c>
      <c r="X764" s="2" t="str">
        <f t="shared" si="838"/>
        <v/>
      </c>
      <c r="Y764" s="2" t="str">
        <f t="shared" si="838"/>
        <v/>
      </c>
      <c r="Z764" s="2" t="str">
        <f t="shared" si="838"/>
        <v/>
      </c>
      <c r="AA764" s="2" t="str">
        <f t="shared" si="838"/>
        <v/>
      </c>
      <c r="AB764" s="2" t="str">
        <f t="shared" si="838"/>
        <v/>
      </c>
      <c r="AC764" s="2" t="str">
        <f t="shared" si="838"/>
        <v/>
      </c>
      <c r="AD764" s="2" t="str">
        <f t="shared" si="838"/>
        <v/>
      </c>
      <c r="AE764" s="2">
        <f t="shared" si="838"/>
        <v>1113.5999999999999</v>
      </c>
      <c r="AF764" s="2" t="str">
        <f t="shared" si="838"/>
        <v/>
      </c>
      <c r="AG764" s="2" t="str">
        <f t="shared" si="838"/>
        <v/>
      </c>
      <c r="AH764" s="2" t="str">
        <f t="shared" si="838"/>
        <v/>
      </c>
      <c r="AI764" s="2" t="str">
        <f t="shared" si="838"/>
        <v/>
      </c>
    </row>
    <row r="765" spans="2:35" ht="15" customHeight="1" x14ac:dyDescent="0.3">
      <c r="B765" t="s">
        <v>96</v>
      </c>
      <c r="C765" t="s">
        <v>388</v>
      </c>
      <c r="D765" t="s">
        <v>7</v>
      </c>
      <c r="E765" s="9" t="s">
        <v>522</v>
      </c>
      <c r="F765" t="s">
        <v>53</v>
      </c>
      <c r="G765" s="9"/>
      <c r="H765" s="3">
        <v>1440</v>
      </c>
      <c r="I765" s="8">
        <f>IF(H765="","",INDEX(Systems!F$4:F$985,MATCH($F765,Systems!D$4:D$985,0),1))</f>
        <v>1.6</v>
      </c>
      <c r="J765" s="9">
        <f>IF(H765="","",INDEX(Systems!E$4:E$985,MATCH($F765,Systems!D$4:D$985,0),1))</f>
        <v>10</v>
      </c>
      <c r="K765" s="9" t="s">
        <v>108</v>
      </c>
      <c r="L765" s="9">
        <v>2014</v>
      </c>
      <c r="M765" s="9">
        <v>3</v>
      </c>
      <c r="N765" s="8">
        <f t="shared" si="833"/>
        <v>2304</v>
      </c>
      <c r="O765" s="9">
        <f t="shared" si="834"/>
        <v>2024</v>
      </c>
      <c r="P765" s="2" t="str">
        <f t="shared" ref="P765:AI765" si="839">IF($B765="","",IF($O765=P$3,$N765*(1+(O$2*0.03)),IF(P$3=$O765+$J765,$N765*(1+(O$2*0.03)),IF(P$3=$O765+2*$J765,$N765*(1+(O$2*0.03)),IF(P$3=$O765+3*$J765,$N765*(1+(O$2*0.03)),IF(P$3=$O765+4*$J765,$N765*(1+(O$2*0.03)),IF(P$3=$O765+5*$J765,$N765*(1+(O$2*0.03)),"")))))))</f>
        <v/>
      </c>
      <c r="Q765" s="2" t="str">
        <f t="shared" si="839"/>
        <v/>
      </c>
      <c r="R765" s="2" t="str">
        <f t="shared" si="839"/>
        <v/>
      </c>
      <c r="S765" s="2" t="str">
        <f t="shared" si="839"/>
        <v/>
      </c>
      <c r="T765" s="2" t="str">
        <f t="shared" si="839"/>
        <v/>
      </c>
      <c r="U765" s="2">
        <f t="shared" si="839"/>
        <v>2649.6</v>
      </c>
      <c r="V765" s="2" t="str">
        <f t="shared" si="839"/>
        <v/>
      </c>
      <c r="W765" s="2" t="str">
        <f t="shared" si="839"/>
        <v/>
      </c>
      <c r="X765" s="2" t="str">
        <f t="shared" si="839"/>
        <v/>
      </c>
      <c r="Y765" s="2" t="str">
        <f t="shared" si="839"/>
        <v/>
      </c>
      <c r="Z765" s="2" t="str">
        <f t="shared" si="839"/>
        <v/>
      </c>
      <c r="AA765" s="2" t="str">
        <f t="shared" si="839"/>
        <v/>
      </c>
      <c r="AB765" s="2" t="str">
        <f t="shared" si="839"/>
        <v/>
      </c>
      <c r="AC765" s="2" t="str">
        <f t="shared" si="839"/>
        <v/>
      </c>
      <c r="AD765" s="2" t="str">
        <f t="shared" si="839"/>
        <v/>
      </c>
      <c r="AE765" s="2">
        <f t="shared" si="839"/>
        <v>3340.7999999999997</v>
      </c>
      <c r="AF765" s="2" t="str">
        <f t="shared" si="839"/>
        <v/>
      </c>
      <c r="AG765" s="2" t="str">
        <f t="shared" si="839"/>
        <v/>
      </c>
      <c r="AH765" s="2" t="str">
        <f t="shared" si="839"/>
        <v/>
      </c>
      <c r="AI765" s="2" t="str">
        <f t="shared" si="839"/>
        <v/>
      </c>
    </row>
    <row r="766" spans="2:35" ht="15" customHeight="1" x14ac:dyDescent="0.3">
      <c r="B766" t="s">
        <v>96</v>
      </c>
      <c r="C766" t="s">
        <v>388</v>
      </c>
      <c r="D766" t="s">
        <v>7</v>
      </c>
      <c r="E766" s="9" t="s">
        <v>485</v>
      </c>
      <c r="F766" t="s">
        <v>54</v>
      </c>
      <c r="G766" s="9"/>
      <c r="H766" s="3">
        <v>1920</v>
      </c>
      <c r="I766" s="8">
        <f>IF(H766="","",INDEX(Systems!F$4:F$985,MATCH($F766,Systems!D$4:D$985,0),1))</f>
        <v>1.5</v>
      </c>
      <c r="J766" s="9">
        <f>IF(H766="","",INDEX(Systems!E$4:E$985,MATCH($F766,Systems!D$4:D$985,0),1))</f>
        <v>10</v>
      </c>
      <c r="K766" s="9" t="s">
        <v>108</v>
      </c>
      <c r="L766" s="9">
        <v>2000</v>
      </c>
      <c r="M766" s="9">
        <v>3</v>
      </c>
      <c r="N766" s="8">
        <f t="shared" si="833"/>
        <v>2880</v>
      </c>
      <c r="O766" s="9">
        <f t="shared" si="834"/>
        <v>2019</v>
      </c>
      <c r="P766" s="2">
        <f t="shared" ref="P766:AI766" si="840">IF($B766="","",IF($O766=P$3,$N766*(1+(O$2*0.03)),IF(P$3=$O766+$J766,$N766*(1+(O$2*0.03)),IF(P$3=$O766+2*$J766,$N766*(1+(O$2*0.03)),IF(P$3=$O766+3*$J766,$N766*(1+(O$2*0.03)),IF(P$3=$O766+4*$J766,$N766*(1+(O$2*0.03)),IF(P$3=$O766+5*$J766,$N766*(1+(O$2*0.03)),"")))))))</f>
        <v>2880</v>
      </c>
      <c r="Q766" s="2" t="str">
        <f t="shared" si="840"/>
        <v/>
      </c>
      <c r="R766" s="2" t="str">
        <f t="shared" si="840"/>
        <v/>
      </c>
      <c r="S766" s="2" t="str">
        <f t="shared" si="840"/>
        <v/>
      </c>
      <c r="T766" s="2" t="str">
        <f t="shared" si="840"/>
        <v/>
      </c>
      <c r="U766" s="2" t="str">
        <f t="shared" si="840"/>
        <v/>
      </c>
      <c r="V766" s="2" t="str">
        <f t="shared" si="840"/>
        <v/>
      </c>
      <c r="W766" s="2" t="str">
        <f t="shared" si="840"/>
        <v/>
      </c>
      <c r="X766" s="2" t="str">
        <f t="shared" si="840"/>
        <v/>
      </c>
      <c r="Y766" s="2" t="str">
        <f t="shared" si="840"/>
        <v/>
      </c>
      <c r="Z766" s="2">
        <f t="shared" si="840"/>
        <v>3744</v>
      </c>
      <c r="AA766" s="2" t="str">
        <f t="shared" si="840"/>
        <v/>
      </c>
      <c r="AB766" s="2" t="str">
        <f t="shared" si="840"/>
        <v/>
      </c>
      <c r="AC766" s="2" t="str">
        <f t="shared" si="840"/>
        <v/>
      </c>
      <c r="AD766" s="2" t="str">
        <f t="shared" si="840"/>
        <v/>
      </c>
      <c r="AE766" s="2" t="str">
        <f t="shared" si="840"/>
        <v/>
      </c>
      <c r="AF766" s="2" t="str">
        <f t="shared" si="840"/>
        <v/>
      </c>
      <c r="AG766" s="2" t="str">
        <f t="shared" si="840"/>
        <v/>
      </c>
      <c r="AH766" s="2" t="str">
        <f t="shared" si="840"/>
        <v/>
      </c>
      <c r="AI766" s="2" t="str">
        <f t="shared" si="840"/>
        <v/>
      </c>
    </row>
    <row r="767" spans="2:35" ht="15" customHeight="1" x14ac:dyDescent="0.3">
      <c r="B767" t="s">
        <v>96</v>
      </c>
      <c r="C767" t="s">
        <v>388</v>
      </c>
      <c r="D767" t="s">
        <v>7</v>
      </c>
      <c r="E767" s="9" t="s">
        <v>475</v>
      </c>
      <c r="F767" t="s">
        <v>54</v>
      </c>
      <c r="G767" s="9"/>
      <c r="H767" s="3">
        <v>960</v>
      </c>
      <c r="I767" s="8">
        <f>IF(H767="","",INDEX(Systems!F$4:F$985,MATCH($F767,Systems!D$4:D$985,0),1))</f>
        <v>1.5</v>
      </c>
      <c r="J767" s="9">
        <f>IF(H767="","",INDEX(Systems!E$4:E$985,MATCH($F767,Systems!D$4:D$985,0),1))</f>
        <v>10</v>
      </c>
      <c r="K767" s="9" t="s">
        <v>108</v>
      </c>
      <c r="L767" s="9">
        <v>2000</v>
      </c>
      <c r="M767" s="9">
        <v>3</v>
      </c>
      <c r="N767" s="8">
        <f t="shared" si="833"/>
        <v>1440</v>
      </c>
      <c r="O767" s="9">
        <f t="shared" si="834"/>
        <v>2019</v>
      </c>
      <c r="P767" s="2">
        <f t="shared" ref="P767:AI767" si="841">IF($B767="","",IF($O767=P$3,$N767*(1+(O$2*0.03)),IF(P$3=$O767+$J767,$N767*(1+(O$2*0.03)),IF(P$3=$O767+2*$J767,$N767*(1+(O$2*0.03)),IF(P$3=$O767+3*$J767,$N767*(1+(O$2*0.03)),IF(P$3=$O767+4*$J767,$N767*(1+(O$2*0.03)),IF(P$3=$O767+5*$J767,$N767*(1+(O$2*0.03)),"")))))))</f>
        <v>1440</v>
      </c>
      <c r="Q767" s="2" t="str">
        <f t="shared" si="841"/>
        <v/>
      </c>
      <c r="R767" s="2" t="str">
        <f t="shared" si="841"/>
        <v/>
      </c>
      <c r="S767" s="2" t="str">
        <f t="shared" si="841"/>
        <v/>
      </c>
      <c r="T767" s="2" t="str">
        <f t="shared" si="841"/>
        <v/>
      </c>
      <c r="U767" s="2" t="str">
        <f t="shared" si="841"/>
        <v/>
      </c>
      <c r="V767" s="2" t="str">
        <f t="shared" si="841"/>
        <v/>
      </c>
      <c r="W767" s="2" t="str">
        <f t="shared" si="841"/>
        <v/>
      </c>
      <c r="X767" s="2" t="str">
        <f t="shared" si="841"/>
        <v/>
      </c>
      <c r="Y767" s="2" t="str">
        <f t="shared" si="841"/>
        <v/>
      </c>
      <c r="Z767" s="2">
        <f t="shared" si="841"/>
        <v>1872</v>
      </c>
      <c r="AA767" s="2" t="str">
        <f t="shared" si="841"/>
        <v/>
      </c>
      <c r="AB767" s="2" t="str">
        <f t="shared" si="841"/>
        <v/>
      </c>
      <c r="AC767" s="2" t="str">
        <f t="shared" si="841"/>
        <v/>
      </c>
      <c r="AD767" s="2" t="str">
        <f t="shared" si="841"/>
        <v/>
      </c>
      <c r="AE767" s="2" t="str">
        <f t="shared" si="841"/>
        <v/>
      </c>
      <c r="AF767" s="2" t="str">
        <f t="shared" si="841"/>
        <v/>
      </c>
      <c r="AG767" s="2" t="str">
        <f t="shared" si="841"/>
        <v/>
      </c>
      <c r="AH767" s="2" t="str">
        <f t="shared" si="841"/>
        <v/>
      </c>
      <c r="AI767" s="2" t="str">
        <f t="shared" si="841"/>
        <v/>
      </c>
    </row>
    <row r="768" spans="2:35" ht="15" customHeight="1" x14ac:dyDescent="0.3">
      <c r="B768" t="s">
        <v>96</v>
      </c>
      <c r="C768" t="s">
        <v>388</v>
      </c>
      <c r="D768" t="s">
        <v>7</v>
      </c>
      <c r="E768" s="9" t="s">
        <v>476</v>
      </c>
      <c r="F768" t="s">
        <v>54</v>
      </c>
      <c r="G768" s="9"/>
      <c r="H768" s="3">
        <v>960</v>
      </c>
      <c r="I768" s="8">
        <f>IF(H768="","",INDEX(Systems!F$4:F$985,MATCH($F768,Systems!D$4:D$985,0),1))</f>
        <v>1.5</v>
      </c>
      <c r="J768" s="9">
        <f>IF(H768="","",INDEX(Systems!E$4:E$985,MATCH($F768,Systems!D$4:D$985,0),1))</f>
        <v>10</v>
      </c>
      <c r="K768" s="9" t="s">
        <v>108</v>
      </c>
      <c r="L768" s="9">
        <v>1990</v>
      </c>
      <c r="M768" s="9">
        <v>3</v>
      </c>
      <c r="N768" s="8">
        <f t="shared" si="833"/>
        <v>1440</v>
      </c>
      <c r="O768" s="9">
        <f t="shared" si="834"/>
        <v>2019</v>
      </c>
      <c r="P768" s="2">
        <f t="shared" ref="P768:AI768" si="842">IF($B768="","",IF($O768=P$3,$N768*(1+(O$2*0.03)),IF(P$3=$O768+$J768,$N768*(1+(O$2*0.03)),IF(P$3=$O768+2*$J768,$N768*(1+(O$2*0.03)),IF(P$3=$O768+3*$J768,$N768*(1+(O$2*0.03)),IF(P$3=$O768+4*$J768,$N768*(1+(O$2*0.03)),IF(P$3=$O768+5*$J768,$N768*(1+(O$2*0.03)),"")))))))</f>
        <v>1440</v>
      </c>
      <c r="Q768" s="2" t="str">
        <f t="shared" si="842"/>
        <v/>
      </c>
      <c r="R768" s="2" t="str">
        <f t="shared" si="842"/>
        <v/>
      </c>
      <c r="S768" s="2" t="str">
        <f t="shared" si="842"/>
        <v/>
      </c>
      <c r="T768" s="2" t="str">
        <f t="shared" si="842"/>
        <v/>
      </c>
      <c r="U768" s="2" t="str">
        <f t="shared" si="842"/>
        <v/>
      </c>
      <c r="V768" s="2" t="str">
        <f t="shared" si="842"/>
        <v/>
      </c>
      <c r="W768" s="2" t="str">
        <f t="shared" si="842"/>
        <v/>
      </c>
      <c r="X768" s="2" t="str">
        <f t="shared" si="842"/>
        <v/>
      </c>
      <c r="Y768" s="2" t="str">
        <f t="shared" si="842"/>
        <v/>
      </c>
      <c r="Z768" s="2">
        <f t="shared" si="842"/>
        <v>1872</v>
      </c>
      <c r="AA768" s="2" t="str">
        <f t="shared" si="842"/>
        <v/>
      </c>
      <c r="AB768" s="2" t="str">
        <f t="shared" si="842"/>
        <v/>
      </c>
      <c r="AC768" s="2" t="str">
        <f t="shared" si="842"/>
        <v/>
      </c>
      <c r="AD768" s="2" t="str">
        <f t="shared" si="842"/>
        <v/>
      </c>
      <c r="AE768" s="2" t="str">
        <f t="shared" si="842"/>
        <v/>
      </c>
      <c r="AF768" s="2" t="str">
        <f t="shared" si="842"/>
        <v/>
      </c>
      <c r="AG768" s="2" t="str">
        <f t="shared" si="842"/>
        <v/>
      </c>
      <c r="AH768" s="2" t="str">
        <f t="shared" si="842"/>
        <v/>
      </c>
      <c r="AI768" s="2" t="str">
        <f t="shared" si="842"/>
        <v/>
      </c>
    </row>
    <row r="769" spans="2:35" ht="15" customHeight="1" x14ac:dyDescent="0.3">
      <c r="B769" t="s">
        <v>96</v>
      </c>
      <c r="C769" t="s">
        <v>388</v>
      </c>
      <c r="D769" t="s">
        <v>7</v>
      </c>
      <c r="E769" s="9" t="s">
        <v>477</v>
      </c>
      <c r="F769" t="s">
        <v>54</v>
      </c>
      <c r="G769" s="9"/>
      <c r="H769" s="3">
        <v>960</v>
      </c>
      <c r="I769" s="8">
        <f>IF(H769="","",INDEX(Systems!F$4:F$985,MATCH($F769,Systems!D$4:D$985,0),1))</f>
        <v>1.5</v>
      </c>
      <c r="J769" s="9">
        <f>IF(H769="","",INDEX(Systems!E$4:E$985,MATCH($F769,Systems!D$4:D$985,0),1))</f>
        <v>10</v>
      </c>
      <c r="K769" s="9" t="s">
        <v>108</v>
      </c>
      <c r="L769" s="9">
        <v>1986</v>
      </c>
      <c r="M769" s="9">
        <v>3</v>
      </c>
      <c r="N769" s="8">
        <f t="shared" si="833"/>
        <v>1440</v>
      </c>
      <c r="O769" s="9">
        <f t="shared" si="834"/>
        <v>2019</v>
      </c>
      <c r="P769" s="2">
        <f t="shared" ref="P769:AI769" si="843">IF($B769="","",IF($O769=P$3,$N769*(1+(O$2*0.03)),IF(P$3=$O769+$J769,$N769*(1+(O$2*0.03)),IF(P$3=$O769+2*$J769,$N769*(1+(O$2*0.03)),IF(P$3=$O769+3*$J769,$N769*(1+(O$2*0.03)),IF(P$3=$O769+4*$J769,$N769*(1+(O$2*0.03)),IF(P$3=$O769+5*$J769,$N769*(1+(O$2*0.03)),"")))))))</f>
        <v>1440</v>
      </c>
      <c r="Q769" s="2" t="str">
        <f t="shared" si="843"/>
        <v/>
      </c>
      <c r="R769" s="2" t="str">
        <f t="shared" si="843"/>
        <v/>
      </c>
      <c r="S769" s="2" t="str">
        <f t="shared" si="843"/>
        <v/>
      </c>
      <c r="T769" s="2" t="str">
        <f t="shared" si="843"/>
        <v/>
      </c>
      <c r="U769" s="2" t="str">
        <f t="shared" si="843"/>
        <v/>
      </c>
      <c r="V769" s="2" t="str">
        <f t="shared" si="843"/>
        <v/>
      </c>
      <c r="W769" s="2" t="str">
        <f t="shared" si="843"/>
        <v/>
      </c>
      <c r="X769" s="2" t="str">
        <f t="shared" si="843"/>
        <v/>
      </c>
      <c r="Y769" s="2" t="str">
        <f t="shared" si="843"/>
        <v/>
      </c>
      <c r="Z769" s="2">
        <f t="shared" si="843"/>
        <v>1872</v>
      </c>
      <c r="AA769" s="2" t="str">
        <f t="shared" si="843"/>
        <v/>
      </c>
      <c r="AB769" s="2" t="str">
        <f t="shared" si="843"/>
        <v/>
      </c>
      <c r="AC769" s="2" t="str">
        <f t="shared" si="843"/>
        <v/>
      </c>
      <c r="AD769" s="2" t="str">
        <f t="shared" si="843"/>
        <v/>
      </c>
      <c r="AE769" s="2" t="str">
        <f t="shared" si="843"/>
        <v/>
      </c>
      <c r="AF769" s="2" t="str">
        <f t="shared" si="843"/>
        <v/>
      </c>
      <c r="AG769" s="2" t="str">
        <f t="shared" si="843"/>
        <v/>
      </c>
      <c r="AH769" s="2" t="str">
        <f t="shared" si="843"/>
        <v/>
      </c>
      <c r="AI769" s="2" t="str">
        <f t="shared" si="843"/>
        <v/>
      </c>
    </row>
    <row r="770" spans="2:35" ht="15" customHeight="1" x14ac:dyDescent="0.3">
      <c r="B770" t="s">
        <v>96</v>
      </c>
      <c r="C770" t="s">
        <v>388</v>
      </c>
      <c r="D770" t="s">
        <v>7</v>
      </c>
      <c r="E770" s="9" t="s">
        <v>478</v>
      </c>
      <c r="F770" t="s">
        <v>54</v>
      </c>
      <c r="G770" s="9"/>
      <c r="H770" s="3">
        <v>960</v>
      </c>
      <c r="I770" s="8">
        <f>IF(H770="","",INDEX(Systems!F$4:F$985,MATCH($F770,Systems!D$4:D$985,0),1))</f>
        <v>1.5</v>
      </c>
      <c r="J770" s="9">
        <f>IF(H770="","",INDEX(Systems!E$4:E$985,MATCH($F770,Systems!D$4:D$985,0),1))</f>
        <v>10</v>
      </c>
      <c r="K770" s="9" t="s">
        <v>108</v>
      </c>
      <c r="L770" s="9">
        <v>1986</v>
      </c>
      <c r="M770" s="9">
        <v>3</v>
      </c>
      <c r="N770" s="8">
        <f t="shared" si="833"/>
        <v>1440</v>
      </c>
      <c r="O770" s="9">
        <f t="shared" si="834"/>
        <v>2019</v>
      </c>
      <c r="P770" s="2">
        <f t="shared" ref="P770:AI770" si="844">IF($B770="","",IF($O770=P$3,$N770*(1+(O$2*0.03)),IF(P$3=$O770+$J770,$N770*(1+(O$2*0.03)),IF(P$3=$O770+2*$J770,$N770*(1+(O$2*0.03)),IF(P$3=$O770+3*$J770,$N770*(1+(O$2*0.03)),IF(P$3=$O770+4*$J770,$N770*(1+(O$2*0.03)),IF(P$3=$O770+5*$J770,$N770*(1+(O$2*0.03)),"")))))))</f>
        <v>1440</v>
      </c>
      <c r="Q770" s="2" t="str">
        <f t="shared" si="844"/>
        <v/>
      </c>
      <c r="R770" s="2" t="str">
        <f t="shared" si="844"/>
        <v/>
      </c>
      <c r="S770" s="2" t="str">
        <f t="shared" si="844"/>
        <v/>
      </c>
      <c r="T770" s="2" t="str">
        <f t="shared" si="844"/>
        <v/>
      </c>
      <c r="U770" s="2" t="str">
        <f t="shared" si="844"/>
        <v/>
      </c>
      <c r="V770" s="2" t="str">
        <f t="shared" si="844"/>
        <v/>
      </c>
      <c r="W770" s="2" t="str">
        <f t="shared" si="844"/>
        <v/>
      </c>
      <c r="X770" s="2" t="str">
        <f t="shared" si="844"/>
        <v/>
      </c>
      <c r="Y770" s="2" t="str">
        <f t="shared" si="844"/>
        <v/>
      </c>
      <c r="Z770" s="2">
        <f t="shared" si="844"/>
        <v>1872</v>
      </c>
      <c r="AA770" s="2" t="str">
        <f t="shared" si="844"/>
        <v/>
      </c>
      <c r="AB770" s="2" t="str">
        <f t="shared" si="844"/>
        <v/>
      </c>
      <c r="AC770" s="2" t="str">
        <f t="shared" si="844"/>
        <v/>
      </c>
      <c r="AD770" s="2" t="str">
        <f t="shared" si="844"/>
        <v/>
      </c>
      <c r="AE770" s="2" t="str">
        <f t="shared" si="844"/>
        <v/>
      </c>
      <c r="AF770" s="2" t="str">
        <f t="shared" si="844"/>
        <v/>
      </c>
      <c r="AG770" s="2" t="str">
        <f t="shared" si="844"/>
        <v/>
      </c>
      <c r="AH770" s="2" t="str">
        <f t="shared" si="844"/>
        <v/>
      </c>
      <c r="AI770" s="2" t="str">
        <f t="shared" si="844"/>
        <v/>
      </c>
    </row>
    <row r="771" spans="2:35" ht="15" customHeight="1" x14ac:dyDescent="0.3">
      <c r="B771" t="s">
        <v>96</v>
      </c>
      <c r="C771" t="s">
        <v>388</v>
      </c>
      <c r="D771" t="s">
        <v>7</v>
      </c>
      <c r="E771" s="9" t="s">
        <v>481</v>
      </c>
      <c r="F771" t="s">
        <v>54</v>
      </c>
      <c r="G771" s="9"/>
      <c r="H771" s="3">
        <v>960</v>
      </c>
      <c r="I771" s="8">
        <f>IF(H771="","",INDEX(Systems!F$4:F$985,MATCH($F771,Systems!D$4:D$985,0),1))</f>
        <v>1.5</v>
      </c>
      <c r="J771" s="9">
        <f>IF(H771="","",INDEX(Systems!E$4:E$985,MATCH($F771,Systems!D$4:D$985,0),1))</f>
        <v>10</v>
      </c>
      <c r="K771" s="9" t="s">
        <v>108</v>
      </c>
      <c r="L771" s="9">
        <v>2000</v>
      </c>
      <c r="M771" s="9">
        <v>3</v>
      </c>
      <c r="N771" s="8">
        <f t="shared" si="833"/>
        <v>1440</v>
      </c>
      <c r="O771" s="9">
        <f t="shared" si="834"/>
        <v>2019</v>
      </c>
      <c r="P771" s="2">
        <f t="shared" ref="P771:AI771" si="845">IF($B771="","",IF($O771=P$3,$N771*(1+(O$2*0.03)),IF(P$3=$O771+$J771,$N771*(1+(O$2*0.03)),IF(P$3=$O771+2*$J771,$N771*(1+(O$2*0.03)),IF(P$3=$O771+3*$J771,$N771*(1+(O$2*0.03)),IF(P$3=$O771+4*$J771,$N771*(1+(O$2*0.03)),IF(P$3=$O771+5*$J771,$N771*(1+(O$2*0.03)),"")))))))</f>
        <v>1440</v>
      </c>
      <c r="Q771" s="2" t="str">
        <f t="shared" si="845"/>
        <v/>
      </c>
      <c r="R771" s="2" t="str">
        <f t="shared" si="845"/>
        <v/>
      </c>
      <c r="S771" s="2" t="str">
        <f t="shared" si="845"/>
        <v/>
      </c>
      <c r="T771" s="2" t="str">
        <f t="shared" si="845"/>
        <v/>
      </c>
      <c r="U771" s="2" t="str">
        <f t="shared" si="845"/>
        <v/>
      </c>
      <c r="V771" s="2" t="str">
        <f t="shared" si="845"/>
        <v/>
      </c>
      <c r="W771" s="2" t="str">
        <f t="shared" si="845"/>
        <v/>
      </c>
      <c r="X771" s="2" t="str">
        <f t="shared" si="845"/>
        <v/>
      </c>
      <c r="Y771" s="2" t="str">
        <f t="shared" si="845"/>
        <v/>
      </c>
      <c r="Z771" s="2">
        <f t="shared" si="845"/>
        <v>1872</v>
      </c>
      <c r="AA771" s="2" t="str">
        <f t="shared" si="845"/>
        <v/>
      </c>
      <c r="AB771" s="2" t="str">
        <f t="shared" si="845"/>
        <v/>
      </c>
      <c r="AC771" s="2" t="str">
        <f t="shared" si="845"/>
        <v/>
      </c>
      <c r="AD771" s="2" t="str">
        <f t="shared" si="845"/>
        <v/>
      </c>
      <c r="AE771" s="2" t="str">
        <f t="shared" si="845"/>
        <v/>
      </c>
      <c r="AF771" s="2" t="str">
        <f t="shared" si="845"/>
        <v/>
      </c>
      <c r="AG771" s="2" t="str">
        <f t="shared" si="845"/>
        <v/>
      </c>
      <c r="AH771" s="2" t="str">
        <f t="shared" si="845"/>
        <v/>
      </c>
      <c r="AI771" s="2" t="str">
        <f t="shared" si="845"/>
        <v/>
      </c>
    </row>
    <row r="772" spans="2:35" ht="15" customHeight="1" x14ac:dyDescent="0.3">
      <c r="B772" t="s">
        <v>96</v>
      </c>
      <c r="C772" t="s">
        <v>388</v>
      </c>
      <c r="D772" t="s">
        <v>7</v>
      </c>
      <c r="E772" s="9" t="s">
        <v>482</v>
      </c>
      <c r="F772" t="s">
        <v>54</v>
      </c>
      <c r="G772" s="9"/>
      <c r="H772" s="3">
        <v>960</v>
      </c>
      <c r="I772" s="8">
        <f>IF(H772="","",INDEX(Systems!F$4:F$985,MATCH($F772,Systems!D$4:D$985,0),1))</f>
        <v>1.5</v>
      </c>
      <c r="J772" s="9">
        <f>IF(H772="","",INDEX(Systems!E$4:E$985,MATCH($F772,Systems!D$4:D$985,0),1))</f>
        <v>10</v>
      </c>
      <c r="K772" s="9" t="s">
        <v>108</v>
      </c>
      <c r="L772" s="9">
        <v>2000</v>
      </c>
      <c r="M772" s="9">
        <v>3</v>
      </c>
      <c r="N772" s="8">
        <f t="shared" si="833"/>
        <v>1440</v>
      </c>
      <c r="O772" s="9">
        <f t="shared" si="834"/>
        <v>2019</v>
      </c>
      <c r="P772" s="2">
        <f t="shared" ref="P772:AI772" si="846">IF($B772="","",IF($O772=P$3,$N772*(1+(O$2*0.03)),IF(P$3=$O772+$J772,$N772*(1+(O$2*0.03)),IF(P$3=$O772+2*$J772,$N772*(1+(O$2*0.03)),IF(P$3=$O772+3*$J772,$N772*(1+(O$2*0.03)),IF(P$3=$O772+4*$J772,$N772*(1+(O$2*0.03)),IF(P$3=$O772+5*$J772,$N772*(1+(O$2*0.03)),"")))))))</f>
        <v>1440</v>
      </c>
      <c r="Q772" s="2" t="str">
        <f t="shared" si="846"/>
        <v/>
      </c>
      <c r="R772" s="2" t="str">
        <f t="shared" si="846"/>
        <v/>
      </c>
      <c r="S772" s="2" t="str">
        <f t="shared" si="846"/>
        <v/>
      </c>
      <c r="T772" s="2" t="str">
        <f t="shared" si="846"/>
        <v/>
      </c>
      <c r="U772" s="2" t="str">
        <f t="shared" si="846"/>
        <v/>
      </c>
      <c r="V772" s="2" t="str">
        <f t="shared" si="846"/>
        <v/>
      </c>
      <c r="W772" s="2" t="str">
        <f t="shared" si="846"/>
        <v/>
      </c>
      <c r="X772" s="2" t="str">
        <f t="shared" si="846"/>
        <v/>
      </c>
      <c r="Y772" s="2" t="str">
        <f t="shared" si="846"/>
        <v/>
      </c>
      <c r="Z772" s="2">
        <f t="shared" si="846"/>
        <v>1872</v>
      </c>
      <c r="AA772" s="2" t="str">
        <f t="shared" si="846"/>
        <v/>
      </c>
      <c r="AB772" s="2" t="str">
        <f t="shared" si="846"/>
        <v/>
      </c>
      <c r="AC772" s="2" t="str">
        <f t="shared" si="846"/>
        <v/>
      </c>
      <c r="AD772" s="2" t="str">
        <f t="shared" si="846"/>
        <v/>
      </c>
      <c r="AE772" s="2" t="str">
        <f t="shared" si="846"/>
        <v/>
      </c>
      <c r="AF772" s="2" t="str">
        <f t="shared" si="846"/>
        <v/>
      </c>
      <c r="AG772" s="2" t="str">
        <f t="shared" si="846"/>
        <v/>
      </c>
      <c r="AH772" s="2" t="str">
        <f t="shared" si="846"/>
        <v/>
      </c>
      <c r="AI772" s="2" t="str">
        <f t="shared" si="846"/>
        <v/>
      </c>
    </row>
    <row r="773" spans="2:35" ht="15" customHeight="1" x14ac:dyDescent="0.3">
      <c r="B773" t="s">
        <v>96</v>
      </c>
      <c r="C773" t="s">
        <v>388</v>
      </c>
      <c r="D773" t="s">
        <v>7</v>
      </c>
      <c r="E773" s="9" t="s">
        <v>498</v>
      </c>
      <c r="F773" t="s">
        <v>54</v>
      </c>
      <c r="G773" s="9"/>
      <c r="H773" s="3">
        <v>960</v>
      </c>
      <c r="I773" s="8">
        <f>IF(H773="","",INDEX(Systems!F$4:F$985,MATCH($F773,Systems!D$4:D$985,0),1))</f>
        <v>1.5</v>
      </c>
      <c r="J773" s="9">
        <f>IF(H773="","",INDEX(Systems!E$4:E$985,MATCH($F773,Systems!D$4:D$985,0),1))</f>
        <v>10</v>
      </c>
      <c r="K773" s="9" t="s">
        <v>108</v>
      </c>
      <c r="L773" s="9">
        <v>2001</v>
      </c>
      <c r="M773" s="9">
        <v>3</v>
      </c>
      <c r="N773" s="8">
        <f t="shared" si="833"/>
        <v>1440</v>
      </c>
      <c r="O773" s="9">
        <f t="shared" si="834"/>
        <v>2019</v>
      </c>
      <c r="P773" s="2">
        <f t="shared" ref="P773:AI773" si="847">IF($B773="","",IF($O773=P$3,$N773*(1+(O$2*0.03)),IF(P$3=$O773+$J773,$N773*(1+(O$2*0.03)),IF(P$3=$O773+2*$J773,$N773*(1+(O$2*0.03)),IF(P$3=$O773+3*$J773,$N773*(1+(O$2*0.03)),IF(P$3=$O773+4*$J773,$N773*(1+(O$2*0.03)),IF(P$3=$O773+5*$J773,$N773*(1+(O$2*0.03)),"")))))))</f>
        <v>1440</v>
      </c>
      <c r="Q773" s="2" t="str">
        <f t="shared" si="847"/>
        <v/>
      </c>
      <c r="R773" s="2" t="str">
        <f t="shared" si="847"/>
        <v/>
      </c>
      <c r="S773" s="2" t="str">
        <f t="shared" si="847"/>
        <v/>
      </c>
      <c r="T773" s="2" t="str">
        <f t="shared" si="847"/>
        <v/>
      </c>
      <c r="U773" s="2" t="str">
        <f t="shared" si="847"/>
        <v/>
      </c>
      <c r="V773" s="2" t="str">
        <f t="shared" si="847"/>
        <v/>
      </c>
      <c r="W773" s="2" t="str">
        <f t="shared" si="847"/>
        <v/>
      </c>
      <c r="X773" s="2" t="str">
        <f t="shared" si="847"/>
        <v/>
      </c>
      <c r="Y773" s="2" t="str">
        <f t="shared" si="847"/>
        <v/>
      </c>
      <c r="Z773" s="2">
        <f t="shared" si="847"/>
        <v>1872</v>
      </c>
      <c r="AA773" s="2" t="str">
        <f t="shared" si="847"/>
        <v/>
      </c>
      <c r="AB773" s="2" t="str">
        <f t="shared" si="847"/>
        <v/>
      </c>
      <c r="AC773" s="2" t="str">
        <f t="shared" si="847"/>
        <v/>
      </c>
      <c r="AD773" s="2" t="str">
        <f t="shared" si="847"/>
        <v/>
      </c>
      <c r="AE773" s="2" t="str">
        <f t="shared" si="847"/>
        <v/>
      </c>
      <c r="AF773" s="2" t="str">
        <f t="shared" si="847"/>
        <v/>
      </c>
      <c r="AG773" s="2" t="str">
        <f t="shared" si="847"/>
        <v/>
      </c>
      <c r="AH773" s="2" t="str">
        <f t="shared" si="847"/>
        <v/>
      </c>
      <c r="AI773" s="2" t="str">
        <f t="shared" si="847"/>
        <v/>
      </c>
    </row>
    <row r="774" spans="2:35" ht="15" customHeight="1" x14ac:dyDescent="0.3">
      <c r="B774" t="s">
        <v>96</v>
      </c>
      <c r="C774" t="s">
        <v>388</v>
      </c>
      <c r="D774" t="s">
        <v>7</v>
      </c>
      <c r="E774" s="9" t="s">
        <v>499</v>
      </c>
      <c r="F774" t="s">
        <v>54</v>
      </c>
      <c r="G774" s="9"/>
      <c r="H774" s="3">
        <v>960</v>
      </c>
      <c r="I774" s="8">
        <f>IF(H774="","",INDEX(Systems!F$4:F$985,MATCH($F774,Systems!D$4:D$985,0),1))</f>
        <v>1.5</v>
      </c>
      <c r="J774" s="9">
        <f>IF(H774="","",INDEX(Systems!E$4:E$985,MATCH($F774,Systems!D$4:D$985,0),1))</f>
        <v>10</v>
      </c>
      <c r="K774" s="9" t="s">
        <v>108</v>
      </c>
      <c r="L774" s="9">
        <v>2001</v>
      </c>
      <c r="M774" s="9">
        <v>3</v>
      </c>
      <c r="N774" s="8">
        <f t="shared" si="833"/>
        <v>1440</v>
      </c>
      <c r="O774" s="9">
        <f t="shared" si="834"/>
        <v>2019</v>
      </c>
      <c r="P774" s="2">
        <f t="shared" ref="P774:AI774" si="848">IF($B774="","",IF($O774=P$3,$N774*(1+(O$2*0.03)),IF(P$3=$O774+$J774,$N774*(1+(O$2*0.03)),IF(P$3=$O774+2*$J774,$N774*(1+(O$2*0.03)),IF(P$3=$O774+3*$J774,$N774*(1+(O$2*0.03)),IF(P$3=$O774+4*$J774,$N774*(1+(O$2*0.03)),IF(P$3=$O774+5*$J774,$N774*(1+(O$2*0.03)),"")))))))</f>
        <v>1440</v>
      </c>
      <c r="Q774" s="2" t="str">
        <f t="shared" si="848"/>
        <v/>
      </c>
      <c r="R774" s="2" t="str">
        <f t="shared" si="848"/>
        <v/>
      </c>
      <c r="S774" s="2" t="str">
        <f t="shared" si="848"/>
        <v/>
      </c>
      <c r="T774" s="2" t="str">
        <f t="shared" si="848"/>
        <v/>
      </c>
      <c r="U774" s="2" t="str">
        <f t="shared" si="848"/>
        <v/>
      </c>
      <c r="V774" s="2" t="str">
        <f t="shared" si="848"/>
        <v/>
      </c>
      <c r="W774" s="2" t="str">
        <f t="shared" si="848"/>
        <v/>
      </c>
      <c r="X774" s="2" t="str">
        <f t="shared" si="848"/>
        <v/>
      </c>
      <c r="Y774" s="2" t="str">
        <f t="shared" si="848"/>
        <v/>
      </c>
      <c r="Z774" s="2">
        <f t="shared" si="848"/>
        <v>1872</v>
      </c>
      <c r="AA774" s="2" t="str">
        <f t="shared" si="848"/>
        <v/>
      </c>
      <c r="AB774" s="2" t="str">
        <f t="shared" si="848"/>
        <v/>
      </c>
      <c r="AC774" s="2" t="str">
        <f t="shared" si="848"/>
        <v/>
      </c>
      <c r="AD774" s="2" t="str">
        <f t="shared" si="848"/>
        <v/>
      </c>
      <c r="AE774" s="2" t="str">
        <f t="shared" si="848"/>
        <v/>
      </c>
      <c r="AF774" s="2" t="str">
        <f t="shared" si="848"/>
        <v/>
      </c>
      <c r="AG774" s="2" t="str">
        <f t="shared" si="848"/>
        <v/>
      </c>
      <c r="AH774" s="2" t="str">
        <f t="shared" si="848"/>
        <v/>
      </c>
      <c r="AI774" s="2" t="str">
        <f t="shared" si="848"/>
        <v/>
      </c>
    </row>
    <row r="775" spans="2:35" ht="15" customHeight="1" x14ac:dyDescent="0.3">
      <c r="B775" t="s">
        <v>96</v>
      </c>
      <c r="C775" t="s">
        <v>388</v>
      </c>
      <c r="D775" t="s">
        <v>7</v>
      </c>
      <c r="E775" s="9" t="s">
        <v>520</v>
      </c>
      <c r="F775" t="s">
        <v>54</v>
      </c>
      <c r="G775" s="9"/>
      <c r="H775" s="3">
        <v>960</v>
      </c>
      <c r="I775" s="8">
        <f>IF(H775="","",INDEX(Systems!F$4:F$985,MATCH($F775,Systems!D$4:D$985,0),1))</f>
        <v>1.5</v>
      </c>
      <c r="J775" s="9">
        <f>IF(H775="","",INDEX(Systems!E$4:E$985,MATCH($F775,Systems!D$4:D$985,0),1))</f>
        <v>10</v>
      </c>
      <c r="K775" s="9" t="s">
        <v>108</v>
      </c>
      <c r="L775" s="9">
        <v>2003</v>
      </c>
      <c r="M775" s="9">
        <v>3</v>
      </c>
      <c r="N775" s="8">
        <f t="shared" si="833"/>
        <v>1440</v>
      </c>
      <c r="O775" s="9">
        <f t="shared" si="834"/>
        <v>2019</v>
      </c>
      <c r="P775" s="2">
        <f t="shared" ref="P775:AI775" si="849">IF($B775="","",IF($O775=P$3,$N775*(1+(O$2*0.03)),IF(P$3=$O775+$J775,$N775*(1+(O$2*0.03)),IF(P$3=$O775+2*$J775,$N775*(1+(O$2*0.03)),IF(P$3=$O775+3*$J775,$N775*(1+(O$2*0.03)),IF(P$3=$O775+4*$J775,$N775*(1+(O$2*0.03)),IF(P$3=$O775+5*$J775,$N775*(1+(O$2*0.03)),"")))))))</f>
        <v>1440</v>
      </c>
      <c r="Q775" s="2" t="str">
        <f t="shared" si="849"/>
        <v/>
      </c>
      <c r="R775" s="2" t="str">
        <f t="shared" si="849"/>
        <v/>
      </c>
      <c r="S775" s="2" t="str">
        <f t="shared" si="849"/>
        <v/>
      </c>
      <c r="T775" s="2" t="str">
        <f t="shared" si="849"/>
        <v/>
      </c>
      <c r="U775" s="2" t="str">
        <f t="shared" si="849"/>
        <v/>
      </c>
      <c r="V775" s="2" t="str">
        <f t="shared" si="849"/>
        <v/>
      </c>
      <c r="W775" s="2" t="str">
        <f t="shared" si="849"/>
        <v/>
      </c>
      <c r="X775" s="2" t="str">
        <f t="shared" si="849"/>
        <v/>
      </c>
      <c r="Y775" s="2" t="str">
        <f t="shared" si="849"/>
        <v/>
      </c>
      <c r="Z775" s="2">
        <f t="shared" si="849"/>
        <v>1872</v>
      </c>
      <c r="AA775" s="2" t="str">
        <f t="shared" si="849"/>
        <v/>
      </c>
      <c r="AB775" s="2" t="str">
        <f t="shared" si="849"/>
        <v/>
      </c>
      <c r="AC775" s="2" t="str">
        <f t="shared" si="849"/>
        <v/>
      </c>
      <c r="AD775" s="2" t="str">
        <f t="shared" si="849"/>
        <v/>
      </c>
      <c r="AE775" s="2" t="str">
        <f t="shared" si="849"/>
        <v/>
      </c>
      <c r="AF775" s="2" t="str">
        <f t="shared" si="849"/>
        <v/>
      </c>
      <c r="AG775" s="2" t="str">
        <f t="shared" si="849"/>
        <v/>
      </c>
      <c r="AH775" s="2" t="str">
        <f t="shared" si="849"/>
        <v/>
      </c>
      <c r="AI775" s="2" t="str">
        <f t="shared" si="849"/>
        <v/>
      </c>
    </row>
    <row r="776" spans="2:35" ht="15" customHeight="1" x14ac:dyDescent="0.3">
      <c r="B776" t="s">
        <v>96</v>
      </c>
      <c r="C776" t="s">
        <v>388</v>
      </c>
      <c r="D776" t="s">
        <v>7</v>
      </c>
      <c r="E776" s="9" t="s">
        <v>521</v>
      </c>
      <c r="F776" t="s">
        <v>54</v>
      </c>
      <c r="G776" s="9"/>
      <c r="H776" s="3">
        <v>2560</v>
      </c>
      <c r="I776" s="8">
        <f>IF(H776="","",INDEX(Systems!F$4:F$985,MATCH($F776,Systems!D$4:D$985,0),1))</f>
        <v>1.5</v>
      </c>
      <c r="J776" s="9">
        <f>IF(H776="","",INDEX(Systems!E$4:E$985,MATCH($F776,Systems!D$4:D$985,0),1))</f>
        <v>10</v>
      </c>
      <c r="K776" s="9" t="s">
        <v>109</v>
      </c>
      <c r="L776" s="9">
        <v>1980</v>
      </c>
      <c r="M776" s="9">
        <v>3</v>
      </c>
      <c r="N776" s="8">
        <f t="shared" si="833"/>
        <v>3840</v>
      </c>
      <c r="O776" s="9">
        <f t="shared" si="834"/>
        <v>2019</v>
      </c>
      <c r="P776" s="2">
        <f t="shared" ref="P776:AI776" si="850">IF($B776="","",IF($O776=P$3,$N776*(1+(O$2*0.03)),IF(P$3=$O776+$J776,$N776*(1+(O$2*0.03)),IF(P$3=$O776+2*$J776,$N776*(1+(O$2*0.03)),IF(P$3=$O776+3*$J776,$N776*(1+(O$2*0.03)),IF(P$3=$O776+4*$J776,$N776*(1+(O$2*0.03)),IF(P$3=$O776+5*$J776,$N776*(1+(O$2*0.03)),"")))))))</f>
        <v>3840</v>
      </c>
      <c r="Q776" s="2" t="str">
        <f t="shared" si="850"/>
        <v/>
      </c>
      <c r="R776" s="2" t="str">
        <f t="shared" si="850"/>
        <v/>
      </c>
      <c r="S776" s="2" t="str">
        <f t="shared" si="850"/>
        <v/>
      </c>
      <c r="T776" s="2" t="str">
        <f t="shared" si="850"/>
        <v/>
      </c>
      <c r="U776" s="2" t="str">
        <f t="shared" si="850"/>
        <v/>
      </c>
      <c r="V776" s="2" t="str">
        <f t="shared" si="850"/>
        <v/>
      </c>
      <c r="W776" s="2" t="str">
        <f t="shared" si="850"/>
        <v/>
      </c>
      <c r="X776" s="2" t="str">
        <f t="shared" si="850"/>
        <v/>
      </c>
      <c r="Y776" s="2" t="str">
        <f t="shared" si="850"/>
        <v/>
      </c>
      <c r="Z776" s="2">
        <f t="shared" si="850"/>
        <v>4992</v>
      </c>
      <c r="AA776" s="2" t="str">
        <f t="shared" si="850"/>
        <v/>
      </c>
      <c r="AB776" s="2" t="str">
        <f t="shared" si="850"/>
        <v/>
      </c>
      <c r="AC776" s="2" t="str">
        <f t="shared" si="850"/>
        <v/>
      </c>
      <c r="AD776" s="2" t="str">
        <f t="shared" si="850"/>
        <v/>
      </c>
      <c r="AE776" s="2" t="str">
        <f t="shared" si="850"/>
        <v/>
      </c>
      <c r="AF776" s="2" t="str">
        <f t="shared" si="850"/>
        <v/>
      </c>
      <c r="AG776" s="2" t="str">
        <f t="shared" si="850"/>
        <v/>
      </c>
      <c r="AH776" s="2" t="str">
        <f t="shared" si="850"/>
        <v/>
      </c>
      <c r="AI776" s="2" t="str">
        <f t="shared" si="850"/>
        <v/>
      </c>
    </row>
    <row r="777" spans="2:35" ht="15" customHeight="1" x14ac:dyDescent="0.3">
      <c r="B777" t="s">
        <v>96</v>
      </c>
      <c r="C777" t="s">
        <v>388</v>
      </c>
      <c r="D777" t="s">
        <v>7</v>
      </c>
      <c r="E777" s="9" t="s">
        <v>483</v>
      </c>
      <c r="F777" t="s">
        <v>54</v>
      </c>
      <c r="G777" s="9"/>
      <c r="H777" s="3">
        <v>480</v>
      </c>
      <c r="I777" s="8">
        <f>IF(H777="","",INDEX(Systems!F$4:F$985,MATCH($F777,Systems!D$4:D$985,0),1))</f>
        <v>1.5</v>
      </c>
      <c r="J777" s="9">
        <f>IF(H777="","",INDEX(Systems!E$4:E$985,MATCH($F777,Systems!D$4:D$985,0),1))</f>
        <v>10</v>
      </c>
      <c r="K777" s="9" t="s">
        <v>108</v>
      </c>
      <c r="L777" s="9">
        <v>2000</v>
      </c>
      <c r="M777" s="9">
        <v>3</v>
      </c>
      <c r="N777" s="8">
        <f t="shared" si="833"/>
        <v>720</v>
      </c>
      <c r="O777" s="9">
        <f t="shared" si="834"/>
        <v>2019</v>
      </c>
      <c r="P777" s="2">
        <f t="shared" ref="P777:AI777" si="851">IF($B777="","",IF($O777=P$3,$N777*(1+(O$2*0.03)),IF(P$3=$O777+$J777,$N777*(1+(O$2*0.03)),IF(P$3=$O777+2*$J777,$N777*(1+(O$2*0.03)),IF(P$3=$O777+3*$J777,$N777*(1+(O$2*0.03)),IF(P$3=$O777+4*$J777,$N777*(1+(O$2*0.03)),IF(P$3=$O777+5*$J777,$N777*(1+(O$2*0.03)),"")))))))</f>
        <v>720</v>
      </c>
      <c r="Q777" s="2" t="str">
        <f t="shared" si="851"/>
        <v/>
      </c>
      <c r="R777" s="2" t="str">
        <f t="shared" si="851"/>
        <v/>
      </c>
      <c r="S777" s="2" t="str">
        <f t="shared" si="851"/>
        <v/>
      </c>
      <c r="T777" s="2" t="str">
        <f t="shared" si="851"/>
        <v/>
      </c>
      <c r="U777" s="2" t="str">
        <f t="shared" si="851"/>
        <v/>
      </c>
      <c r="V777" s="2" t="str">
        <f t="shared" si="851"/>
        <v/>
      </c>
      <c r="W777" s="2" t="str">
        <f t="shared" si="851"/>
        <v/>
      </c>
      <c r="X777" s="2" t="str">
        <f t="shared" si="851"/>
        <v/>
      </c>
      <c r="Y777" s="2" t="str">
        <f t="shared" si="851"/>
        <v/>
      </c>
      <c r="Z777" s="2">
        <f t="shared" si="851"/>
        <v>936</v>
      </c>
      <c r="AA777" s="2" t="str">
        <f t="shared" si="851"/>
        <v/>
      </c>
      <c r="AB777" s="2" t="str">
        <f t="shared" si="851"/>
        <v/>
      </c>
      <c r="AC777" s="2" t="str">
        <f t="shared" si="851"/>
        <v/>
      </c>
      <c r="AD777" s="2" t="str">
        <f t="shared" si="851"/>
        <v/>
      </c>
      <c r="AE777" s="2" t="str">
        <f t="shared" si="851"/>
        <v/>
      </c>
      <c r="AF777" s="2" t="str">
        <f t="shared" si="851"/>
        <v/>
      </c>
      <c r="AG777" s="2" t="str">
        <f t="shared" si="851"/>
        <v/>
      </c>
      <c r="AH777" s="2" t="str">
        <f t="shared" si="851"/>
        <v/>
      </c>
      <c r="AI777" s="2" t="str">
        <f t="shared" si="851"/>
        <v/>
      </c>
    </row>
    <row r="778" spans="2:35" ht="15" customHeight="1" x14ac:dyDescent="0.3">
      <c r="B778" t="s">
        <v>96</v>
      </c>
      <c r="C778" t="s">
        <v>388</v>
      </c>
      <c r="D778" t="s">
        <v>7</v>
      </c>
      <c r="E778" s="9" t="s">
        <v>522</v>
      </c>
      <c r="F778" t="s">
        <v>54</v>
      </c>
      <c r="G778" s="9"/>
      <c r="H778" s="3">
        <v>1440</v>
      </c>
      <c r="I778" s="8">
        <f>IF(H778="","",INDEX(Systems!F$4:F$985,MATCH($F778,Systems!D$4:D$985,0),1))</f>
        <v>1.5</v>
      </c>
      <c r="J778" s="9">
        <f>IF(H778="","",INDEX(Systems!E$4:E$985,MATCH($F778,Systems!D$4:D$985,0),1))</f>
        <v>10</v>
      </c>
      <c r="K778" s="9" t="s">
        <v>108</v>
      </c>
      <c r="L778" s="9">
        <v>2000</v>
      </c>
      <c r="M778" s="9">
        <v>3</v>
      </c>
      <c r="N778" s="8">
        <f t="shared" si="833"/>
        <v>2160</v>
      </c>
      <c r="O778" s="9">
        <f t="shared" si="834"/>
        <v>2019</v>
      </c>
      <c r="P778" s="2">
        <f t="shared" ref="P778:AI778" si="852">IF($B778="","",IF($O778=P$3,$N778*(1+(O$2*0.03)),IF(P$3=$O778+$J778,$N778*(1+(O$2*0.03)),IF(P$3=$O778+2*$J778,$N778*(1+(O$2*0.03)),IF(P$3=$O778+3*$J778,$N778*(1+(O$2*0.03)),IF(P$3=$O778+4*$J778,$N778*(1+(O$2*0.03)),IF(P$3=$O778+5*$J778,$N778*(1+(O$2*0.03)),"")))))))</f>
        <v>2160</v>
      </c>
      <c r="Q778" s="2" t="str">
        <f t="shared" si="852"/>
        <v/>
      </c>
      <c r="R778" s="2" t="str">
        <f t="shared" si="852"/>
        <v/>
      </c>
      <c r="S778" s="2" t="str">
        <f t="shared" si="852"/>
        <v/>
      </c>
      <c r="T778" s="2" t="str">
        <f t="shared" si="852"/>
        <v/>
      </c>
      <c r="U778" s="2" t="str">
        <f t="shared" si="852"/>
        <v/>
      </c>
      <c r="V778" s="2" t="str">
        <f t="shared" si="852"/>
        <v/>
      </c>
      <c r="W778" s="2" t="str">
        <f t="shared" si="852"/>
        <v/>
      </c>
      <c r="X778" s="2" t="str">
        <f t="shared" si="852"/>
        <v/>
      </c>
      <c r="Y778" s="2" t="str">
        <f t="shared" si="852"/>
        <v/>
      </c>
      <c r="Z778" s="2">
        <f t="shared" si="852"/>
        <v>2808</v>
      </c>
      <c r="AA778" s="2" t="str">
        <f t="shared" si="852"/>
        <v/>
      </c>
      <c r="AB778" s="2" t="str">
        <f t="shared" si="852"/>
        <v/>
      </c>
      <c r="AC778" s="2" t="str">
        <f t="shared" si="852"/>
        <v/>
      </c>
      <c r="AD778" s="2" t="str">
        <f t="shared" si="852"/>
        <v/>
      </c>
      <c r="AE778" s="2" t="str">
        <f t="shared" si="852"/>
        <v/>
      </c>
      <c r="AF778" s="2" t="str">
        <f t="shared" si="852"/>
        <v/>
      </c>
      <c r="AG778" s="2" t="str">
        <f t="shared" si="852"/>
        <v/>
      </c>
      <c r="AH778" s="2" t="str">
        <f t="shared" si="852"/>
        <v/>
      </c>
      <c r="AI778" s="2" t="str">
        <f t="shared" si="852"/>
        <v/>
      </c>
    </row>
    <row r="779" spans="2:35" ht="15" customHeight="1" x14ac:dyDescent="0.3">
      <c r="B779" t="s">
        <v>96</v>
      </c>
      <c r="C779" t="s">
        <v>388</v>
      </c>
      <c r="D779" t="s">
        <v>131</v>
      </c>
      <c r="F779" t="s">
        <v>38</v>
      </c>
      <c r="G779" s="9"/>
      <c r="H779" s="3">
        <v>1</v>
      </c>
      <c r="I779" s="8">
        <f>IF(H779="","",INDEX(Systems!F$4:F$985,MATCH($F779,Systems!D$4:D$985,0),1))</f>
        <v>20000</v>
      </c>
      <c r="J779" s="9">
        <f>IF(H779="","",INDEX(Systems!E$4:E$985,MATCH($F779,Systems!D$4:D$985,0),1))</f>
        <v>15</v>
      </c>
      <c r="K779" s="9" t="s">
        <v>108</v>
      </c>
      <c r="L779" s="9">
        <v>2000</v>
      </c>
      <c r="M779" s="9">
        <v>3</v>
      </c>
      <c r="N779" s="8">
        <f t="shared" si="833"/>
        <v>20000</v>
      </c>
      <c r="O779" s="9">
        <f t="shared" si="834"/>
        <v>2019</v>
      </c>
      <c r="P779" s="2">
        <f t="shared" ref="P779:AI779" si="853">IF($B779="","",IF($O779=P$3,$N779*(1+(O$2*0.03)),IF(P$3=$O779+$J779,$N779*(1+(O$2*0.03)),IF(P$3=$O779+2*$J779,$N779*(1+(O$2*0.03)),IF(P$3=$O779+3*$J779,$N779*(1+(O$2*0.03)),IF(P$3=$O779+4*$J779,$N779*(1+(O$2*0.03)),IF(P$3=$O779+5*$J779,$N779*(1+(O$2*0.03)),"")))))))</f>
        <v>20000</v>
      </c>
      <c r="Q779" s="2" t="str">
        <f t="shared" si="853"/>
        <v/>
      </c>
      <c r="R779" s="2" t="str">
        <f t="shared" si="853"/>
        <v/>
      </c>
      <c r="S779" s="2" t="str">
        <f t="shared" si="853"/>
        <v/>
      </c>
      <c r="T779" s="2" t="str">
        <f t="shared" si="853"/>
        <v/>
      </c>
      <c r="U779" s="2" t="str">
        <f t="shared" si="853"/>
        <v/>
      </c>
      <c r="V779" s="2" t="str">
        <f t="shared" si="853"/>
        <v/>
      </c>
      <c r="W779" s="2" t="str">
        <f t="shared" si="853"/>
        <v/>
      </c>
      <c r="X779" s="2" t="str">
        <f t="shared" si="853"/>
        <v/>
      </c>
      <c r="Y779" s="2" t="str">
        <f t="shared" si="853"/>
        <v/>
      </c>
      <c r="Z779" s="2" t="str">
        <f t="shared" si="853"/>
        <v/>
      </c>
      <c r="AA779" s="2" t="str">
        <f t="shared" si="853"/>
        <v/>
      </c>
      <c r="AB779" s="2" t="str">
        <f t="shared" si="853"/>
        <v/>
      </c>
      <c r="AC779" s="2" t="str">
        <f t="shared" si="853"/>
        <v/>
      </c>
      <c r="AD779" s="2" t="str">
        <f t="shared" si="853"/>
        <v/>
      </c>
      <c r="AE779" s="2">
        <f t="shared" si="853"/>
        <v>29000</v>
      </c>
      <c r="AF779" s="2" t="str">
        <f t="shared" si="853"/>
        <v/>
      </c>
      <c r="AG779" s="2" t="str">
        <f t="shared" si="853"/>
        <v/>
      </c>
      <c r="AH779" s="2" t="str">
        <f t="shared" si="853"/>
        <v/>
      </c>
      <c r="AI779" s="2" t="str">
        <f t="shared" si="853"/>
        <v/>
      </c>
    </row>
    <row r="780" spans="2:35" ht="15" customHeight="1" x14ac:dyDescent="0.3">
      <c r="B780" t="s">
        <v>96</v>
      </c>
      <c r="C780" t="s">
        <v>388</v>
      </c>
      <c r="D780" t="s">
        <v>131</v>
      </c>
      <c r="F780" t="s">
        <v>146</v>
      </c>
      <c r="G780" s="9"/>
      <c r="H780" s="3">
        <v>1</v>
      </c>
      <c r="I780" s="8">
        <f>IF(H780="","",INDEX(Systems!F$4:F$985,MATCH($F780,Systems!D$4:D$985,0),1))</f>
        <v>40000</v>
      </c>
      <c r="J780" s="9">
        <f>IF(H780="","",INDEX(Systems!E$4:E$985,MATCH($F780,Systems!D$4:D$985,0),1))</f>
        <v>20</v>
      </c>
      <c r="K780" s="9" t="s">
        <v>108</v>
      </c>
      <c r="L780" s="9">
        <v>2000</v>
      </c>
      <c r="M780" s="9">
        <v>3</v>
      </c>
      <c r="N780" s="8">
        <f t="shared" si="833"/>
        <v>40000</v>
      </c>
      <c r="O780" s="9">
        <f t="shared" si="834"/>
        <v>2020</v>
      </c>
      <c r="P780" s="2" t="str">
        <f t="shared" ref="P780:AI780" si="854">IF($B780="","",IF($O780=P$3,$N780*(1+(O$2*0.03)),IF(P$3=$O780+$J780,$N780*(1+(O$2*0.03)),IF(P$3=$O780+2*$J780,$N780*(1+(O$2*0.03)),IF(P$3=$O780+3*$J780,$N780*(1+(O$2*0.03)),IF(P$3=$O780+4*$J780,$N780*(1+(O$2*0.03)),IF(P$3=$O780+5*$J780,$N780*(1+(O$2*0.03)),"")))))))</f>
        <v/>
      </c>
      <c r="Q780" s="2">
        <f t="shared" si="854"/>
        <v>41200</v>
      </c>
      <c r="R780" s="2" t="str">
        <f t="shared" si="854"/>
        <v/>
      </c>
      <c r="S780" s="2" t="str">
        <f t="shared" si="854"/>
        <v/>
      </c>
      <c r="T780" s="2" t="str">
        <f t="shared" si="854"/>
        <v/>
      </c>
      <c r="U780" s="2" t="str">
        <f t="shared" si="854"/>
        <v/>
      </c>
      <c r="V780" s="2" t="str">
        <f t="shared" si="854"/>
        <v/>
      </c>
      <c r="W780" s="2" t="str">
        <f t="shared" si="854"/>
        <v/>
      </c>
      <c r="X780" s="2" t="str">
        <f t="shared" si="854"/>
        <v/>
      </c>
      <c r="Y780" s="2" t="str">
        <f t="shared" si="854"/>
        <v/>
      </c>
      <c r="Z780" s="2" t="str">
        <f t="shared" si="854"/>
        <v/>
      </c>
      <c r="AA780" s="2" t="str">
        <f t="shared" si="854"/>
        <v/>
      </c>
      <c r="AB780" s="2" t="str">
        <f t="shared" si="854"/>
        <v/>
      </c>
      <c r="AC780" s="2" t="str">
        <f t="shared" si="854"/>
        <v/>
      </c>
      <c r="AD780" s="2" t="str">
        <f t="shared" si="854"/>
        <v/>
      </c>
      <c r="AE780" s="2" t="str">
        <f t="shared" si="854"/>
        <v/>
      </c>
      <c r="AF780" s="2" t="str">
        <f t="shared" si="854"/>
        <v/>
      </c>
      <c r="AG780" s="2" t="str">
        <f t="shared" si="854"/>
        <v/>
      </c>
      <c r="AH780" s="2" t="str">
        <f t="shared" si="854"/>
        <v/>
      </c>
      <c r="AI780" s="2" t="str">
        <f t="shared" si="854"/>
        <v/>
      </c>
    </row>
    <row r="781" spans="2:35" ht="15" customHeight="1" x14ac:dyDescent="0.3">
      <c r="B781" t="s">
        <v>96</v>
      </c>
      <c r="C781" t="s">
        <v>388</v>
      </c>
      <c r="D781" t="s">
        <v>12</v>
      </c>
      <c r="F781" t="s">
        <v>73</v>
      </c>
      <c r="G781" s="9"/>
      <c r="H781" s="3">
        <v>9419</v>
      </c>
      <c r="I781" s="8">
        <f>IF(H781="","",INDEX(Systems!F$4:F$985,MATCH($F781,Systems!D$4:D$985,0),1))</f>
        <v>3.15</v>
      </c>
      <c r="J781" s="9">
        <f>IF(H781="","",INDEX(Systems!E$4:E$985,MATCH($F781,Systems!D$4:D$985,0),1))</f>
        <v>5</v>
      </c>
      <c r="K781" s="9" t="s">
        <v>109</v>
      </c>
      <c r="L781" s="9">
        <v>2003</v>
      </c>
      <c r="M781" s="9">
        <v>3</v>
      </c>
      <c r="N781" s="8">
        <f t="shared" si="833"/>
        <v>29669.85</v>
      </c>
      <c r="O781" s="9">
        <f t="shared" si="834"/>
        <v>2019</v>
      </c>
      <c r="P781" s="2">
        <f t="shared" ref="P781:AI781" si="855">IF($B781="","",IF($O781=P$3,$N781*(1+(O$2*0.03)),IF(P$3=$O781+$J781,$N781*(1+(O$2*0.03)),IF(P$3=$O781+2*$J781,$N781*(1+(O$2*0.03)),IF(P$3=$O781+3*$J781,$N781*(1+(O$2*0.03)),IF(P$3=$O781+4*$J781,$N781*(1+(O$2*0.03)),IF(P$3=$O781+5*$J781,$N781*(1+(O$2*0.03)),"")))))))</f>
        <v>29669.85</v>
      </c>
      <c r="Q781" s="2" t="str">
        <f t="shared" si="855"/>
        <v/>
      </c>
      <c r="R781" s="2" t="str">
        <f t="shared" si="855"/>
        <v/>
      </c>
      <c r="S781" s="2" t="str">
        <f t="shared" si="855"/>
        <v/>
      </c>
      <c r="T781" s="2" t="str">
        <f t="shared" si="855"/>
        <v/>
      </c>
      <c r="U781" s="2">
        <f t="shared" si="855"/>
        <v>34120.327499999992</v>
      </c>
      <c r="V781" s="2" t="str">
        <f t="shared" si="855"/>
        <v/>
      </c>
      <c r="W781" s="2" t="str">
        <f t="shared" si="855"/>
        <v/>
      </c>
      <c r="X781" s="2" t="str">
        <f t="shared" si="855"/>
        <v/>
      </c>
      <c r="Y781" s="2" t="str">
        <f t="shared" si="855"/>
        <v/>
      </c>
      <c r="Z781" s="2">
        <f t="shared" si="855"/>
        <v>38570.805</v>
      </c>
      <c r="AA781" s="2" t="str">
        <f t="shared" si="855"/>
        <v/>
      </c>
      <c r="AB781" s="2" t="str">
        <f t="shared" si="855"/>
        <v/>
      </c>
      <c r="AC781" s="2" t="str">
        <f t="shared" si="855"/>
        <v/>
      </c>
      <c r="AD781" s="2" t="str">
        <f t="shared" si="855"/>
        <v/>
      </c>
      <c r="AE781" s="2">
        <f t="shared" si="855"/>
        <v>43021.282499999994</v>
      </c>
      <c r="AF781" s="2" t="str">
        <f t="shared" si="855"/>
        <v/>
      </c>
      <c r="AG781" s="2" t="str">
        <f t="shared" si="855"/>
        <v/>
      </c>
      <c r="AH781" s="2" t="str">
        <f t="shared" si="855"/>
        <v/>
      </c>
      <c r="AI781" s="2" t="str">
        <f t="shared" si="855"/>
        <v/>
      </c>
    </row>
    <row r="782" spans="2:35" ht="15" customHeight="1" x14ac:dyDescent="0.3">
      <c r="B782" t="s">
        <v>96</v>
      </c>
      <c r="C782" t="s">
        <v>388</v>
      </c>
      <c r="D782" t="s">
        <v>11</v>
      </c>
      <c r="E782" s="9" t="s">
        <v>410</v>
      </c>
      <c r="F782" t="s">
        <v>79</v>
      </c>
      <c r="G782" s="9"/>
      <c r="H782" s="3">
        <v>1869</v>
      </c>
      <c r="I782" s="8">
        <f>IF(H782="","",INDEX(Systems!F$4:F$985,MATCH($F782,Systems!D$4:D$985,0),1))</f>
        <v>22.5</v>
      </c>
      <c r="J782" s="9">
        <f>IF(H782="","",INDEX(Systems!E$4:E$985,MATCH($F782,Systems!D$4:D$985,0),1))</f>
        <v>15</v>
      </c>
      <c r="K782" s="9" t="s">
        <v>109</v>
      </c>
      <c r="L782" s="9">
        <v>1980</v>
      </c>
      <c r="M782" s="9">
        <v>3</v>
      </c>
      <c r="N782" s="8">
        <f t="shared" si="833"/>
        <v>42052.5</v>
      </c>
      <c r="O782" s="9">
        <f t="shared" si="834"/>
        <v>2019</v>
      </c>
      <c r="P782" s="2">
        <f t="shared" ref="P782:AI782" si="856">IF($B782="","",IF($O782=P$3,$N782*(1+(O$2*0.03)),IF(P$3=$O782+$J782,$N782*(1+(O$2*0.03)),IF(P$3=$O782+2*$J782,$N782*(1+(O$2*0.03)),IF(P$3=$O782+3*$J782,$N782*(1+(O$2*0.03)),IF(P$3=$O782+4*$J782,$N782*(1+(O$2*0.03)),IF(P$3=$O782+5*$J782,$N782*(1+(O$2*0.03)),"")))))))</f>
        <v>42052.5</v>
      </c>
      <c r="Q782" s="2" t="str">
        <f t="shared" si="856"/>
        <v/>
      </c>
      <c r="R782" s="2" t="str">
        <f t="shared" si="856"/>
        <v/>
      </c>
      <c r="S782" s="2" t="str">
        <f t="shared" si="856"/>
        <v/>
      </c>
      <c r="T782" s="2" t="str">
        <f t="shared" si="856"/>
        <v/>
      </c>
      <c r="U782" s="2" t="str">
        <f t="shared" si="856"/>
        <v/>
      </c>
      <c r="V782" s="2" t="str">
        <f t="shared" si="856"/>
        <v/>
      </c>
      <c r="W782" s="2" t="str">
        <f t="shared" si="856"/>
        <v/>
      </c>
      <c r="X782" s="2" t="str">
        <f t="shared" si="856"/>
        <v/>
      </c>
      <c r="Y782" s="2" t="str">
        <f t="shared" si="856"/>
        <v/>
      </c>
      <c r="Z782" s="2" t="str">
        <f t="shared" si="856"/>
        <v/>
      </c>
      <c r="AA782" s="2" t="str">
        <f t="shared" si="856"/>
        <v/>
      </c>
      <c r="AB782" s="2" t="str">
        <f t="shared" si="856"/>
        <v/>
      </c>
      <c r="AC782" s="2" t="str">
        <f t="shared" si="856"/>
        <v/>
      </c>
      <c r="AD782" s="2" t="str">
        <f t="shared" si="856"/>
        <v/>
      </c>
      <c r="AE782" s="2">
        <f t="shared" si="856"/>
        <v>60976.125</v>
      </c>
      <c r="AF782" s="2" t="str">
        <f t="shared" si="856"/>
        <v/>
      </c>
      <c r="AG782" s="2" t="str">
        <f t="shared" si="856"/>
        <v/>
      </c>
      <c r="AH782" s="2" t="str">
        <f t="shared" si="856"/>
        <v/>
      </c>
      <c r="AI782" s="2" t="str">
        <f t="shared" si="856"/>
        <v/>
      </c>
    </row>
    <row r="783" spans="2:35" ht="15" customHeight="1" x14ac:dyDescent="0.3">
      <c r="B783" t="s">
        <v>96</v>
      </c>
      <c r="C783" t="s">
        <v>388</v>
      </c>
      <c r="D783" t="s">
        <v>11</v>
      </c>
      <c r="E783" s="9" t="s">
        <v>525</v>
      </c>
      <c r="F783" t="s">
        <v>78</v>
      </c>
      <c r="G783" s="9"/>
      <c r="H783" s="3">
        <v>225</v>
      </c>
      <c r="I783" s="8">
        <f>IF(H783="","",INDEX(Systems!F$4:F$985,MATCH($F783,Systems!D$4:D$985,0),1))</f>
        <v>18.75</v>
      </c>
      <c r="J783" s="9">
        <f>IF(H783="","",INDEX(Systems!E$4:E$985,MATCH($F783,Systems!D$4:D$985,0),1))</f>
        <v>15</v>
      </c>
      <c r="K783" s="9" t="s">
        <v>109</v>
      </c>
      <c r="L783" s="9">
        <v>2000</v>
      </c>
      <c r="M783" s="9">
        <v>3</v>
      </c>
      <c r="N783" s="8">
        <f t="shared" si="833"/>
        <v>4218.75</v>
      </c>
      <c r="O783" s="9">
        <f t="shared" si="834"/>
        <v>2019</v>
      </c>
      <c r="P783" s="2">
        <f t="shared" ref="P783:AI783" si="857">IF($B783="","",IF($O783=P$3,$N783*(1+(O$2*0.03)),IF(P$3=$O783+$J783,$N783*(1+(O$2*0.03)),IF(P$3=$O783+2*$J783,$N783*(1+(O$2*0.03)),IF(P$3=$O783+3*$J783,$N783*(1+(O$2*0.03)),IF(P$3=$O783+4*$J783,$N783*(1+(O$2*0.03)),IF(P$3=$O783+5*$J783,$N783*(1+(O$2*0.03)),"")))))))</f>
        <v>4218.75</v>
      </c>
      <c r="Q783" s="2" t="str">
        <f t="shared" si="857"/>
        <v/>
      </c>
      <c r="R783" s="2" t="str">
        <f t="shared" si="857"/>
        <v/>
      </c>
      <c r="S783" s="2" t="str">
        <f t="shared" si="857"/>
        <v/>
      </c>
      <c r="T783" s="2" t="str">
        <f t="shared" si="857"/>
        <v/>
      </c>
      <c r="U783" s="2" t="str">
        <f t="shared" si="857"/>
        <v/>
      </c>
      <c r="V783" s="2" t="str">
        <f t="shared" si="857"/>
        <v/>
      </c>
      <c r="W783" s="2" t="str">
        <f t="shared" si="857"/>
        <v/>
      </c>
      <c r="X783" s="2" t="str">
        <f t="shared" si="857"/>
        <v/>
      </c>
      <c r="Y783" s="2" t="str">
        <f t="shared" si="857"/>
        <v/>
      </c>
      <c r="Z783" s="2" t="str">
        <f t="shared" si="857"/>
        <v/>
      </c>
      <c r="AA783" s="2" t="str">
        <f t="shared" si="857"/>
        <v/>
      </c>
      <c r="AB783" s="2" t="str">
        <f t="shared" si="857"/>
        <v/>
      </c>
      <c r="AC783" s="2" t="str">
        <f t="shared" si="857"/>
        <v/>
      </c>
      <c r="AD783" s="2" t="str">
        <f t="shared" si="857"/>
        <v/>
      </c>
      <c r="AE783" s="2">
        <f t="shared" si="857"/>
        <v>6117.1875</v>
      </c>
      <c r="AF783" s="2" t="str">
        <f t="shared" si="857"/>
        <v/>
      </c>
      <c r="AG783" s="2" t="str">
        <f t="shared" si="857"/>
        <v/>
      </c>
      <c r="AH783" s="2" t="str">
        <f t="shared" si="857"/>
        <v/>
      </c>
      <c r="AI783" s="2" t="str">
        <f t="shared" si="857"/>
        <v/>
      </c>
    </row>
    <row r="784" spans="2:35" ht="15" customHeight="1" x14ac:dyDescent="0.3">
      <c r="B784" t="s">
        <v>96</v>
      </c>
      <c r="C784" t="s">
        <v>388</v>
      </c>
      <c r="D784" t="s">
        <v>11</v>
      </c>
      <c r="E784" s="9" t="s">
        <v>526</v>
      </c>
      <c r="F784" t="s">
        <v>78</v>
      </c>
      <c r="G784" s="9"/>
      <c r="H784" s="3">
        <v>275</v>
      </c>
      <c r="I784" s="8">
        <f>IF(H784="","",INDEX(Systems!F$4:F$985,MATCH($F784,Systems!D$4:D$985,0),1))</f>
        <v>18.75</v>
      </c>
      <c r="J784" s="9">
        <f>IF(H784="","",INDEX(Systems!E$4:E$985,MATCH($F784,Systems!D$4:D$985,0),1))</f>
        <v>15</v>
      </c>
      <c r="K784" s="9" t="s">
        <v>109</v>
      </c>
      <c r="L784" s="9">
        <v>2000</v>
      </c>
      <c r="M784" s="9">
        <v>3</v>
      </c>
      <c r="N784" s="8">
        <f t="shared" si="833"/>
        <v>5156.25</v>
      </c>
      <c r="O784" s="9">
        <f t="shared" si="834"/>
        <v>2019</v>
      </c>
      <c r="P784" s="2">
        <f t="shared" ref="P784:AI784" si="858">IF($B784="","",IF($O784=P$3,$N784*(1+(O$2*0.03)),IF(P$3=$O784+$J784,$N784*(1+(O$2*0.03)),IF(P$3=$O784+2*$J784,$N784*(1+(O$2*0.03)),IF(P$3=$O784+3*$J784,$N784*(1+(O$2*0.03)),IF(P$3=$O784+4*$J784,$N784*(1+(O$2*0.03)),IF(P$3=$O784+5*$J784,$N784*(1+(O$2*0.03)),"")))))))</f>
        <v>5156.25</v>
      </c>
      <c r="Q784" s="2" t="str">
        <f t="shared" si="858"/>
        <v/>
      </c>
      <c r="R784" s="2" t="str">
        <f t="shared" si="858"/>
        <v/>
      </c>
      <c r="S784" s="2" t="str">
        <f t="shared" si="858"/>
        <v/>
      </c>
      <c r="T784" s="2" t="str">
        <f t="shared" si="858"/>
        <v/>
      </c>
      <c r="U784" s="2" t="str">
        <f t="shared" si="858"/>
        <v/>
      </c>
      <c r="V784" s="2" t="str">
        <f t="shared" si="858"/>
        <v/>
      </c>
      <c r="W784" s="2" t="str">
        <f t="shared" si="858"/>
        <v/>
      </c>
      <c r="X784" s="2" t="str">
        <f t="shared" si="858"/>
        <v/>
      </c>
      <c r="Y784" s="2" t="str">
        <f t="shared" si="858"/>
        <v/>
      </c>
      <c r="Z784" s="2" t="str">
        <f t="shared" si="858"/>
        <v/>
      </c>
      <c r="AA784" s="2" t="str">
        <f t="shared" si="858"/>
        <v/>
      </c>
      <c r="AB784" s="2" t="str">
        <f t="shared" si="858"/>
        <v/>
      </c>
      <c r="AC784" s="2" t="str">
        <f t="shared" si="858"/>
        <v/>
      </c>
      <c r="AD784" s="2" t="str">
        <f t="shared" si="858"/>
        <v/>
      </c>
      <c r="AE784" s="2">
        <f t="shared" si="858"/>
        <v>7476.5625</v>
      </c>
      <c r="AF784" s="2" t="str">
        <f t="shared" si="858"/>
        <v/>
      </c>
      <c r="AG784" s="2" t="str">
        <f t="shared" si="858"/>
        <v/>
      </c>
      <c r="AH784" s="2" t="str">
        <f t="shared" si="858"/>
        <v/>
      </c>
      <c r="AI784" s="2" t="str">
        <f t="shared" si="858"/>
        <v/>
      </c>
    </row>
    <row r="785" spans="2:35" ht="15" customHeight="1" x14ac:dyDescent="0.3">
      <c r="B785" t="s">
        <v>96</v>
      </c>
      <c r="C785" t="s">
        <v>388</v>
      </c>
      <c r="D785" t="s">
        <v>11</v>
      </c>
      <c r="E785" s="9" t="s">
        <v>411</v>
      </c>
      <c r="F785" t="s">
        <v>78</v>
      </c>
      <c r="G785" s="9"/>
      <c r="H785" s="3">
        <v>116</v>
      </c>
      <c r="I785" s="8">
        <f>IF(H785="","",INDEX(Systems!F$4:F$985,MATCH($F785,Systems!D$4:D$985,0),1))</f>
        <v>18.75</v>
      </c>
      <c r="J785" s="9">
        <f>IF(H785="","",INDEX(Systems!E$4:E$985,MATCH($F785,Systems!D$4:D$985,0),1))</f>
        <v>15</v>
      </c>
      <c r="K785" s="9" t="s">
        <v>109</v>
      </c>
      <c r="L785" s="9">
        <v>2000</v>
      </c>
      <c r="M785" s="9">
        <v>3</v>
      </c>
      <c r="N785" s="8">
        <f t="shared" si="833"/>
        <v>2175</v>
      </c>
      <c r="O785" s="9">
        <f t="shared" si="834"/>
        <v>2019</v>
      </c>
      <c r="P785" s="2">
        <f t="shared" ref="P785:AI785" si="859">IF($B785="","",IF($O785=P$3,$N785*(1+(O$2*0.03)),IF(P$3=$O785+$J785,$N785*(1+(O$2*0.03)),IF(P$3=$O785+2*$J785,$N785*(1+(O$2*0.03)),IF(P$3=$O785+3*$J785,$N785*(1+(O$2*0.03)),IF(P$3=$O785+4*$J785,$N785*(1+(O$2*0.03)),IF(P$3=$O785+5*$J785,$N785*(1+(O$2*0.03)),"")))))))</f>
        <v>2175</v>
      </c>
      <c r="Q785" s="2" t="str">
        <f t="shared" si="859"/>
        <v/>
      </c>
      <c r="R785" s="2" t="str">
        <f t="shared" si="859"/>
        <v/>
      </c>
      <c r="S785" s="2" t="str">
        <f t="shared" si="859"/>
        <v/>
      </c>
      <c r="T785" s="2" t="str">
        <f t="shared" si="859"/>
        <v/>
      </c>
      <c r="U785" s="2" t="str">
        <f t="shared" si="859"/>
        <v/>
      </c>
      <c r="V785" s="2" t="str">
        <f t="shared" si="859"/>
        <v/>
      </c>
      <c r="W785" s="2" t="str">
        <f t="shared" si="859"/>
        <v/>
      </c>
      <c r="X785" s="2" t="str">
        <f t="shared" si="859"/>
        <v/>
      </c>
      <c r="Y785" s="2" t="str">
        <f t="shared" si="859"/>
        <v/>
      </c>
      <c r="Z785" s="2" t="str">
        <f t="shared" si="859"/>
        <v/>
      </c>
      <c r="AA785" s="2" t="str">
        <f t="shared" si="859"/>
        <v/>
      </c>
      <c r="AB785" s="2" t="str">
        <f t="shared" si="859"/>
        <v/>
      </c>
      <c r="AC785" s="2" t="str">
        <f t="shared" si="859"/>
        <v/>
      </c>
      <c r="AD785" s="2" t="str">
        <f t="shared" si="859"/>
        <v/>
      </c>
      <c r="AE785" s="2">
        <f t="shared" si="859"/>
        <v>3153.75</v>
      </c>
      <c r="AF785" s="2" t="str">
        <f t="shared" si="859"/>
        <v/>
      </c>
      <c r="AG785" s="2" t="str">
        <f t="shared" si="859"/>
        <v/>
      </c>
      <c r="AH785" s="2" t="str">
        <f t="shared" si="859"/>
        <v/>
      </c>
      <c r="AI785" s="2" t="str">
        <f t="shared" si="859"/>
        <v/>
      </c>
    </row>
    <row r="786" spans="2:35" ht="15" customHeight="1" x14ac:dyDescent="0.3">
      <c r="B786" t="s">
        <v>96</v>
      </c>
      <c r="C786" t="s">
        <v>388</v>
      </c>
      <c r="D786" t="s">
        <v>11</v>
      </c>
      <c r="E786" s="9" t="s">
        <v>527</v>
      </c>
      <c r="F786" t="s">
        <v>78</v>
      </c>
      <c r="G786" s="9"/>
      <c r="H786" s="3">
        <v>311</v>
      </c>
      <c r="I786" s="8">
        <f>IF(H786="","",INDEX(Systems!F$4:F$985,MATCH($F786,Systems!D$4:D$985,0),1))</f>
        <v>18.75</v>
      </c>
      <c r="J786" s="9">
        <f>IF(H786="","",INDEX(Systems!E$4:E$985,MATCH($F786,Systems!D$4:D$985,0),1))</f>
        <v>15</v>
      </c>
      <c r="K786" s="9" t="s">
        <v>109</v>
      </c>
      <c r="L786" s="9">
        <v>2000</v>
      </c>
      <c r="M786" s="9">
        <v>3</v>
      </c>
      <c r="N786" s="8">
        <f t="shared" si="833"/>
        <v>5831.25</v>
      </c>
      <c r="O786" s="9">
        <f t="shared" si="834"/>
        <v>2019</v>
      </c>
      <c r="P786" s="2">
        <f t="shared" ref="P786:AI786" si="860">IF($B786="","",IF($O786=P$3,$N786*(1+(O$2*0.03)),IF(P$3=$O786+$J786,$N786*(1+(O$2*0.03)),IF(P$3=$O786+2*$J786,$N786*(1+(O$2*0.03)),IF(P$3=$O786+3*$J786,$N786*(1+(O$2*0.03)),IF(P$3=$O786+4*$J786,$N786*(1+(O$2*0.03)),IF(P$3=$O786+5*$J786,$N786*(1+(O$2*0.03)),"")))))))</f>
        <v>5831.25</v>
      </c>
      <c r="Q786" s="2" t="str">
        <f t="shared" si="860"/>
        <v/>
      </c>
      <c r="R786" s="2" t="str">
        <f t="shared" si="860"/>
        <v/>
      </c>
      <c r="S786" s="2" t="str">
        <f t="shared" si="860"/>
        <v/>
      </c>
      <c r="T786" s="2" t="str">
        <f t="shared" si="860"/>
        <v/>
      </c>
      <c r="U786" s="2" t="str">
        <f t="shared" si="860"/>
        <v/>
      </c>
      <c r="V786" s="2" t="str">
        <f t="shared" si="860"/>
        <v/>
      </c>
      <c r="W786" s="2" t="str">
        <f t="shared" si="860"/>
        <v/>
      </c>
      <c r="X786" s="2" t="str">
        <f t="shared" si="860"/>
        <v/>
      </c>
      <c r="Y786" s="2" t="str">
        <f t="shared" si="860"/>
        <v/>
      </c>
      <c r="Z786" s="2" t="str">
        <f t="shared" si="860"/>
        <v/>
      </c>
      <c r="AA786" s="2" t="str">
        <f t="shared" si="860"/>
        <v/>
      </c>
      <c r="AB786" s="2" t="str">
        <f t="shared" si="860"/>
        <v/>
      </c>
      <c r="AC786" s="2" t="str">
        <f t="shared" si="860"/>
        <v/>
      </c>
      <c r="AD786" s="2" t="str">
        <f t="shared" si="860"/>
        <v/>
      </c>
      <c r="AE786" s="2">
        <f t="shared" si="860"/>
        <v>8455.3125</v>
      </c>
      <c r="AF786" s="2" t="str">
        <f t="shared" si="860"/>
        <v/>
      </c>
      <c r="AG786" s="2" t="str">
        <f t="shared" si="860"/>
        <v/>
      </c>
      <c r="AH786" s="2" t="str">
        <f t="shared" si="860"/>
        <v/>
      </c>
      <c r="AI786" s="2" t="str">
        <f t="shared" si="860"/>
        <v/>
      </c>
    </row>
    <row r="787" spans="2:35" ht="15" customHeight="1" x14ac:dyDescent="0.3">
      <c r="B787" t="s">
        <v>96</v>
      </c>
      <c r="C787" t="s">
        <v>388</v>
      </c>
      <c r="D787" t="s">
        <v>11</v>
      </c>
      <c r="E787" s="9" t="s">
        <v>413</v>
      </c>
      <c r="F787" t="s">
        <v>79</v>
      </c>
      <c r="G787" s="9"/>
      <c r="H787" s="3">
        <v>228</v>
      </c>
      <c r="I787" s="8">
        <f>IF(H787="","",INDEX(Systems!F$4:F$985,MATCH($F787,Systems!D$4:D$985,0),1))</f>
        <v>22.5</v>
      </c>
      <c r="J787" s="9">
        <f>IF(H787="","",INDEX(Systems!E$4:E$985,MATCH($F787,Systems!D$4:D$985,0),1))</f>
        <v>15</v>
      </c>
      <c r="K787" s="9" t="s">
        <v>109</v>
      </c>
      <c r="L787" s="9">
        <v>2012</v>
      </c>
      <c r="M787" s="9">
        <v>3</v>
      </c>
      <c r="N787" s="8">
        <f t="shared" si="833"/>
        <v>5130</v>
      </c>
      <c r="O787" s="9">
        <f t="shared" si="834"/>
        <v>2027</v>
      </c>
      <c r="P787" s="2" t="str">
        <f t="shared" ref="P787:AI787" si="861">IF($B787="","",IF($O787=P$3,$N787*(1+(O$2*0.03)),IF(P$3=$O787+$J787,$N787*(1+(O$2*0.03)),IF(P$3=$O787+2*$J787,$N787*(1+(O$2*0.03)),IF(P$3=$O787+3*$J787,$N787*(1+(O$2*0.03)),IF(P$3=$O787+4*$J787,$N787*(1+(O$2*0.03)),IF(P$3=$O787+5*$J787,$N787*(1+(O$2*0.03)),"")))))))</f>
        <v/>
      </c>
      <c r="Q787" s="2" t="str">
        <f t="shared" si="861"/>
        <v/>
      </c>
      <c r="R787" s="2" t="str">
        <f t="shared" si="861"/>
        <v/>
      </c>
      <c r="S787" s="2" t="str">
        <f t="shared" si="861"/>
        <v/>
      </c>
      <c r="T787" s="2" t="str">
        <f t="shared" si="861"/>
        <v/>
      </c>
      <c r="U787" s="2" t="str">
        <f t="shared" si="861"/>
        <v/>
      </c>
      <c r="V787" s="2" t="str">
        <f t="shared" si="861"/>
        <v/>
      </c>
      <c r="W787" s="2" t="str">
        <f t="shared" si="861"/>
        <v/>
      </c>
      <c r="X787" s="2">
        <f t="shared" si="861"/>
        <v>6361.2</v>
      </c>
      <c r="Y787" s="2" t="str">
        <f t="shared" si="861"/>
        <v/>
      </c>
      <c r="Z787" s="2" t="str">
        <f t="shared" si="861"/>
        <v/>
      </c>
      <c r="AA787" s="2" t="str">
        <f t="shared" si="861"/>
        <v/>
      </c>
      <c r="AB787" s="2" t="str">
        <f t="shared" si="861"/>
        <v/>
      </c>
      <c r="AC787" s="2" t="str">
        <f t="shared" si="861"/>
        <v/>
      </c>
      <c r="AD787" s="2" t="str">
        <f t="shared" si="861"/>
        <v/>
      </c>
      <c r="AE787" s="2" t="str">
        <f t="shared" si="861"/>
        <v/>
      </c>
      <c r="AF787" s="2" t="str">
        <f t="shared" si="861"/>
        <v/>
      </c>
      <c r="AG787" s="2" t="str">
        <f t="shared" si="861"/>
        <v/>
      </c>
      <c r="AH787" s="2" t="str">
        <f t="shared" si="861"/>
        <v/>
      </c>
      <c r="AI787" s="2" t="str">
        <f t="shared" si="861"/>
        <v/>
      </c>
    </row>
    <row r="788" spans="2:35" ht="15" customHeight="1" x14ac:dyDescent="0.3">
      <c r="B788" t="s">
        <v>96</v>
      </c>
      <c r="C788" t="s">
        <v>256</v>
      </c>
      <c r="D788" t="s">
        <v>3</v>
      </c>
      <c r="E788" s="9" t="s">
        <v>296</v>
      </c>
      <c r="F788" t="s">
        <v>29</v>
      </c>
      <c r="G788" s="9" t="s">
        <v>296</v>
      </c>
      <c r="H788" s="3">
        <v>3933</v>
      </c>
      <c r="I788" s="8">
        <f>IF(H788="","",INDEX(Systems!F$4:F$985,MATCH($F788,Systems!D$4:D$985,0),1))</f>
        <v>9.5</v>
      </c>
      <c r="J788" s="9">
        <f>IF(H788="","",INDEX(Systems!E$4:E$985,MATCH($F788,Systems!D$4:D$985,0),1))</f>
        <v>15</v>
      </c>
      <c r="K788" s="9" t="s">
        <v>109</v>
      </c>
      <c r="L788" s="9">
        <v>1980</v>
      </c>
      <c r="M788" s="9">
        <v>3</v>
      </c>
      <c r="N788" s="8">
        <f t="shared" si="833"/>
        <v>37363.5</v>
      </c>
      <c r="O788" s="9">
        <f t="shared" si="834"/>
        <v>2019</v>
      </c>
      <c r="P788" s="2">
        <f t="shared" ref="P788:AI788" si="862">IF($B788="","",IF($O788=P$3,$N788*(1+(O$2*0.03)),IF(P$3=$O788+$J788,$N788*(1+(O$2*0.03)),IF(P$3=$O788+2*$J788,$N788*(1+(O$2*0.03)),IF(P$3=$O788+3*$J788,$N788*(1+(O$2*0.03)),IF(P$3=$O788+4*$J788,$N788*(1+(O$2*0.03)),IF(P$3=$O788+5*$J788,$N788*(1+(O$2*0.03)),"")))))))</f>
        <v>37363.5</v>
      </c>
      <c r="Q788" s="2" t="str">
        <f t="shared" si="862"/>
        <v/>
      </c>
      <c r="R788" s="2" t="str">
        <f t="shared" si="862"/>
        <v/>
      </c>
      <c r="S788" s="2" t="str">
        <f t="shared" si="862"/>
        <v/>
      </c>
      <c r="T788" s="2" t="str">
        <f t="shared" si="862"/>
        <v/>
      </c>
      <c r="U788" s="2" t="str">
        <f t="shared" si="862"/>
        <v/>
      </c>
      <c r="V788" s="2" t="str">
        <f t="shared" si="862"/>
        <v/>
      </c>
      <c r="W788" s="2" t="str">
        <f t="shared" si="862"/>
        <v/>
      </c>
      <c r="X788" s="2" t="str">
        <f t="shared" si="862"/>
        <v/>
      </c>
      <c r="Y788" s="2" t="str">
        <f t="shared" si="862"/>
        <v/>
      </c>
      <c r="Z788" s="2" t="str">
        <f t="shared" si="862"/>
        <v/>
      </c>
      <c r="AA788" s="2" t="str">
        <f t="shared" si="862"/>
        <v/>
      </c>
      <c r="AB788" s="2" t="str">
        <f t="shared" si="862"/>
        <v/>
      </c>
      <c r="AC788" s="2" t="str">
        <f t="shared" si="862"/>
        <v/>
      </c>
      <c r="AD788" s="2" t="str">
        <f t="shared" si="862"/>
        <v/>
      </c>
      <c r="AE788" s="2">
        <f t="shared" si="862"/>
        <v>54177.074999999997</v>
      </c>
      <c r="AF788" s="2" t="str">
        <f t="shared" si="862"/>
        <v/>
      </c>
      <c r="AG788" s="2" t="str">
        <f t="shared" si="862"/>
        <v/>
      </c>
      <c r="AH788" s="2" t="str">
        <f t="shared" si="862"/>
        <v/>
      </c>
      <c r="AI788" s="2" t="str">
        <f t="shared" si="862"/>
        <v/>
      </c>
    </row>
    <row r="789" spans="2:35" ht="15" customHeight="1" x14ac:dyDescent="0.3">
      <c r="B789" t="s">
        <v>96</v>
      </c>
      <c r="C789" t="s">
        <v>256</v>
      </c>
      <c r="D789" t="s">
        <v>3</v>
      </c>
      <c r="E789" s="9" t="s">
        <v>475</v>
      </c>
      <c r="F789" t="s">
        <v>29</v>
      </c>
      <c r="G789" s="9">
        <v>1</v>
      </c>
      <c r="H789" s="3">
        <v>3291</v>
      </c>
      <c r="I789" s="8">
        <f>IF(H789="","",INDEX(Systems!F$4:F$985,MATCH($F789,Systems!D$4:D$985,0),1))</f>
        <v>9.5</v>
      </c>
      <c r="J789" s="9">
        <f>IF(H789="","",INDEX(Systems!E$4:E$985,MATCH($F789,Systems!D$4:D$985,0),1))</f>
        <v>15</v>
      </c>
      <c r="K789" s="9" t="s">
        <v>109</v>
      </c>
      <c r="L789" s="9">
        <v>1980</v>
      </c>
      <c r="M789" s="9">
        <v>3</v>
      </c>
      <c r="N789" s="8">
        <f t="shared" si="833"/>
        <v>31264.5</v>
      </c>
      <c r="O789" s="9">
        <f t="shared" si="834"/>
        <v>2019</v>
      </c>
      <c r="P789" s="2">
        <f t="shared" ref="P789:AI789" si="863">IF($B789="","",IF($O789=P$3,$N789*(1+(O$2*0.03)),IF(P$3=$O789+$J789,$N789*(1+(O$2*0.03)),IF(P$3=$O789+2*$J789,$N789*(1+(O$2*0.03)),IF(P$3=$O789+3*$J789,$N789*(1+(O$2*0.03)),IF(P$3=$O789+4*$J789,$N789*(1+(O$2*0.03)),IF(P$3=$O789+5*$J789,$N789*(1+(O$2*0.03)),"")))))))</f>
        <v>31264.5</v>
      </c>
      <c r="Q789" s="2" t="str">
        <f t="shared" si="863"/>
        <v/>
      </c>
      <c r="R789" s="2" t="str">
        <f t="shared" si="863"/>
        <v/>
      </c>
      <c r="S789" s="2" t="str">
        <f t="shared" si="863"/>
        <v/>
      </c>
      <c r="T789" s="2" t="str">
        <f t="shared" si="863"/>
        <v/>
      </c>
      <c r="U789" s="2" t="str">
        <f t="shared" si="863"/>
        <v/>
      </c>
      <c r="V789" s="2" t="str">
        <f t="shared" si="863"/>
        <v/>
      </c>
      <c r="W789" s="2" t="str">
        <f t="shared" si="863"/>
        <v/>
      </c>
      <c r="X789" s="2" t="str">
        <f t="shared" si="863"/>
        <v/>
      </c>
      <c r="Y789" s="2" t="str">
        <f t="shared" si="863"/>
        <v/>
      </c>
      <c r="Z789" s="2" t="str">
        <f t="shared" si="863"/>
        <v/>
      </c>
      <c r="AA789" s="2" t="str">
        <f t="shared" si="863"/>
        <v/>
      </c>
      <c r="AB789" s="2" t="str">
        <f t="shared" si="863"/>
        <v/>
      </c>
      <c r="AC789" s="2" t="str">
        <f t="shared" si="863"/>
        <v/>
      </c>
      <c r="AD789" s="2" t="str">
        <f t="shared" si="863"/>
        <v/>
      </c>
      <c r="AE789" s="2">
        <f t="shared" si="863"/>
        <v>45333.525000000001</v>
      </c>
      <c r="AF789" s="2" t="str">
        <f t="shared" si="863"/>
        <v/>
      </c>
      <c r="AG789" s="2" t="str">
        <f t="shared" si="863"/>
        <v/>
      </c>
      <c r="AH789" s="2" t="str">
        <f t="shared" si="863"/>
        <v/>
      </c>
      <c r="AI789" s="2" t="str">
        <f t="shared" si="863"/>
        <v/>
      </c>
    </row>
    <row r="790" spans="2:35" ht="15" customHeight="1" x14ac:dyDescent="0.3">
      <c r="B790" t="s">
        <v>96</v>
      </c>
      <c r="C790" t="s">
        <v>256</v>
      </c>
      <c r="D790" t="s">
        <v>3</v>
      </c>
      <c r="E790" s="9" t="s">
        <v>475</v>
      </c>
      <c r="F790" t="s">
        <v>29</v>
      </c>
      <c r="G790" s="9" t="s">
        <v>535</v>
      </c>
      <c r="H790" s="3">
        <v>309</v>
      </c>
      <c r="I790" s="8">
        <f>IF(H790="","",INDEX(Systems!F$4:F$985,MATCH($F790,Systems!D$4:D$985,0),1))</f>
        <v>9.5</v>
      </c>
      <c r="J790" s="9">
        <f>IF(H790="","",INDEX(Systems!E$4:E$985,MATCH($F790,Systems!D$4:D$985,0),1))</f>
        <v>15</v>
      </c>
      <c r="K790" s="9" t="s">
        <v>109</v>
      </c>
      <c r="L790" s="9">
        <v>1980</v>
      </c>
      <c r="M790" s="9">
        <v>3</v>
      </c>
      <c r="N790" s="8">
        <f t="shared" si="833"/>
        <v>2935.5</v>
      </c>
      <c r="O790" s="9">
        <f t="shared" si="834"/>
        <v>2019</v>
      </c>
      <c r="P790" s="2">
        <f t="shared" ref="P790:AI790" si="864">IF($B790="","",IF($O790=P$3,$N790*(1+(O$2*0.03)),IF(P$3=$O790+$J790,$N790*(1+(O$2*0.03)),IF(P$3=$O790+2*$J790,$N790*(1+(O$2*0.03)),IF(P$3=$O790+3*$J790,$N790*(1+(O$2*0.03)),IF(P$3=$O790+4*$J790,$N790*(1+(O$2*0.03)),IF(P$3=$O790+5*$J790,$N790*(1+(O$2*0.03)),"")))))))</f>
        <v>2935.5</v>
      </c>
      <c r="Q790" s="2" t="str">
        <f t="shared" si="864"/>
        <v/>
      </c>
      <c r="R790" s="2" t="str">
        <f t="shared" si="864"/>
        <v/>
      </c>
      <c r="S790" s="2" t="str">
        <f t="shared" si="864"/>
        <v/>
      </c>
      <c r="T790" s="2" t="str">
        <f t="shared" si="864"/>
        <v/>
      </c>
      <c r="U790" s="2" t="str">
        <f t="shared" si="864"/>
        <v/>
      </c>
      <c r="V790" s="2" t="str">
        <f t="shared" si="864"/>
        <v/>
      </c>
      <c r="W790" s="2" t="str">
        <f t="shared" si="864"/>
        <v/>
      </c>
      <c r="X790" s="2" t="str">
        <f t="shared" si="864"/>
        <v/>
      </c>
      <c r="Y790" s="2" t="str">
        <f t="shared" si="864"/>
        <v/>
      </c>
      <c r="Z790" s="2" t="str">
        <f t="shared" si="864"/>
        <v/>
      </c>
      <c r="AA790" s="2" t="str">
        <f t="shared" si="864"/>
        <v/>
      </c>
      <c r="AB790" s="2" t="str">
        <f t="shared" si="864"/>
        <v/>
      </c>
      <c r="AC790" s="2" t="str">
        <f t="shared" si="864"/>
        <v/>
      </c>
      <c r="AD790" s="2" t="str">
        <f t="shared" si="864"/>
        <v/>
      </c>
      <c r="AE790" s="2">
        <f t="shared" si="864"/>
        <v>4256.4749999999995</v>
      </c>
      <c r="AF790" s="2" t="str">
        <f t="shared" si="864"/>
        <v/>
      </c>
      <c r="AG790" s="2" t="str">
        <f t="shared" si="864"/>
        <v/>
      </c>
      <c r="AH790" s="2" t="str">
        <f t="shared" si="864"/>
        <v/>
      </c>
      <c r="AI790" s="2" t="str">
        <f t="shared" si="864"/>
        <v/>
      </c>
    </row>
    <row r="791" spans="2:35" ht="15" customHeight="1" x14ac:dyDescent="0.3">
      <c r="B791" t="s">
        <v>96</v>
      </c>
      <c r="C791" t="s">
        <v>256</v>
      </c>
      <c r="D791" t="s">
        <v>3</v>
      </c>
      <c r="E791" s="9" t="s">
        <v>475</v>
      </c>
      <c r="F791" t="s">
        <v>21</v>
      </c>
      <c r="G791" s="9" t="s">
        <v>536</v>
      </c>
      <c r="H791" s="3">
        <v>501</v>
      </c>
      <c r="I791" s="8">
        <f>IF(H791="","",INDEX(Systems!F$4:F$985,MATCH($F791,Systems!D$4:D$985,0),1))</f>
        <v>15</v>
      </c>
      <c r="J791" s="9">
        <f>IF(H791="","",INDEX(Systems!E$4:E$985,MATCH($F791,Systems!D$4:D$985,0),1))</f>
        <v>25</v>
      </c>
      <c r="K791" s="9" t="s">
        <v>109</v>
      </c>
      <c r="L791" s="9">
        <v>1980</v>
      </c>
      <c r="M791" s="9">
        <v>3</v>
      </c>
      <c r="N791" s="8">
        <f t="shared" si="833"/>
        <v>7515</v>
      </c>
      <c r="O791" s="9">
        <f t="shared" si="834"/>
        <v>2019</v>
      </c>
      <c r="P791" s="2">
        <f t="shared" ref="P791:AI791" si="865">IF($B791="","",IF($O791=P$3,$N791*(1+(O$2*0.03)),IF(P$3=$O791+$J791,$N791*(1+(O$2*0.03)),IF(P$3=$O791+2*$J791,$N791*(1+(O$2*0.03)),IF(P$3=$O791+3*$J791,$N791*(1+(O$2*0.03)),IF(P$3=$O791+4*$J791,$N791*(1+(O$2*0.03)),IF(P$3=$O791+5*$J791,$N791*(1+(O$2*0.03)),"")))))))</f>
        <v>7515</v>
      </c>
      <c r="Q791" s="2" t="str">
        <f t="shared" si="865"/>
        <v/>
      </c>
      <c r="R791" s="2" t="str">
        <f t="shared" si="865"/>
        <v/>
      </c>
      <c r="S791" s="2" t="str">
        <f t="shared" si="865"/>
        <v/>
      </c>
      <c r="T791" s="2" t="str">
        <f t="shared" si="865"/>
        <v/>
      </c>
      <c r="U791" s="2" t="str">
        <f t="shared" si="865"/>
        <v/>
      </c>
      <c r="V791" s="2" t="str">
        <f t="shared" si="865"/>
        <v/>
      </c>
      <c r="W791" s="2" t="str">
        <f t="shared" si="865"/>
        <v/>
      </c>
      <c r="X791" s="2" t="str">
        <f t="shared" si="865"/>
        <v/>
      </c>
      <c r="Y791" s="2" t="str">
        <f t="shared" si="865"/>
        <v/>
      </c>
      <c r="Z791" s="2" t="str">
        <f t="shared" si="865"/>
        <v/>
      </c>
      <c r="AA791" s="2" t="str">
        <f t="shared" si="865"/>
        <v/>
      </c>
      <c r="AB791" s="2" t="str">
        <f t="shared" si="865"/>
        <v/>
      </c>
      <c r="AC791" s="2" t="str">
        <f t="shared" si="865"/>
        <v/>
      </c>
      <c r="AD791" s="2" t="str">
        <f t="shared" si="865"/>
        <v/>
      </c>
      <c r="AE791" s="2" t="str">
        <f t="shared" si="865"/>
        <v/>
      </c>
      <c r="AF791" s="2" t="str">
        <f t="shared" si="865"/>
        <v/>
      </c>
      <c r="AG791" s="2" t="str">
        <f t="shared" si="865"/>
        <v/>
      </c>
      <c r="AH791" s="2" t="str">
        <f t="shared" si="865"/>
        <v/>
      </c>
      <c r="AI791" s="2" t="str">
        <f t="shared" si="865"/>
        <v/>
      </c>
    </row>
    <row r="792" spans="2:35" ht="15" customHeight="1" x14ac:dyDescent="0.3">
      <c r="B792" t="s">
        <v>96</v>
      </c>
      <c r="C792" t="s">
        <v>256</v>
      </c>
      <c r="D792" t="s">
        <v>3</v>
      </c>
      <c r="E792" s="9" t="s">
        <v>476</v>
      </c>
      <c r="F792" t="s">
        <v>29</v>
      </c>
      <c r="G792" s="9">
        <v>2</v>
      </c>
      <c r="H792" s="3">
        <v>1869</v>
      </c>
      <c r="I792" s="8">
        <f>IF(H792="","",INDEX(Systems!F$4:F$985,MATCH($F792,Systems!D$4:D$985,0),1))</f>
        <v>9.5</v>
      </c>
      <c r="J792" s="9">
        <f>IF(H792="","",INDEX(Systems!E$4:E$985,MATCH($F792,Systems!D$4:D$985,0),1))</f>
        <v>15</v>
      </c>
      <c r="K792" s="9" t="s">
        <v>109</v>
      </c>
      <c r="L792" s="9">
        <v>1980</v>
      </c>
      <c r="M792" s="9">
        <v>3</v>
      </c>
      <c r="N792" s="8">
        <f t="shared" si="833"/>
        <v>17755.5</v>
      </c>
      <c r="O792" s="9">
        <f t="shared" si="834"/>
        <v>2019</v>
      </c>
      <c r="P792" s="2">
        <f t="shared" ref="P792:AI792" si="866">IF($B792="","",IF($O792=P$3,$N792*(1+(O$2*0.03)),IF(P$3=$O792+$J792,$N792*(1+(O$2*0.03)),IF(P$3=$O792+2*$J792,$N792*(1+(O$2*0.03)),IF(P$3=$O792+3*$J792,$N792*(1+(O$2*0.03)),IF(P$3=$O792+4*$J792,$N792*(1+(O$2*0.03)),IF(P$3=$O792+5*$J792,$N792*(1+(O$2*0.03)),"")))))))</f>
        <v>17755.5</v>
      </c>
      <c r="Q792" s="2" t="str">
        <f t="shared" si="866"/>
        <v/>
      </c>
      <c r="R792" s="2" t="str">
        <f t="shared" si="866"/>
        <v/>
      </c>
      <c r="S792" s="2" t="str">
        <f t="shared" si="866"/>
        <v/>
      </c>
      <c r="T792" s="2" t="str">
        <f t="shared" si="866"/>
        <v/>
      </c>
      <c r="U792" s="2" t="str">
        <f t="shared" si="866"/>
        <v/>
      </c>
      <c r="V792" s="2" t="str">
        <f t="shared" si="866"/>
        <v/>
      </c>
      <c r="W792" s="2" t="str">
        <f t="shared" si="866"/>
        <v/>
      </c>
      <c r="X792" s="2" t="str">
        <f t="shared" si="866"/>
        <v/>
      </c>
      <c r="Y792" s="2" t="str">
        <f t="shared" si="866"/>
        <v/>
      </c>
      <c r="Z792" s="2" t="str">
        <f t="shared" si="866"/>
        <v/>
      </c>
      <c r="AA792" s="2" t="str">
        <f t="shared" si="866"/>
        <v/>
      </c>
      <c r="AB792" s="2" t="str">
        <f t="shared" si="866"/>
        <v/>
      </c>
      <c r="AC792" s="2" t="str">
        <f t="shared" si="866"/>
        <v/>
      </c>
      <c r="AD792" s="2" t="str">
        <f t="shared" si="866"/>
        <v/>
      </c>
      <c r="AE792" s="2">
        <f t="shared" si="866"/>
        <v>25745.474999999999</v>
      </c>
      <c r="AF792" s="2" t="str">
        <f t="shared" si="866"/>
        <v/>
      </c>
      <c r="AG792" s="2" t="str">
        <f t="shared" si="866"/>
        <v/>
      </c>
      <c r="AH792" s="2" t="str">
        <f t="shared" si="866"/>
        <v/>
      </c>
      <c r="AI792" s="2" t="str">
        <f t="shared" si="866"/>
        <v/>
      </c>
    </row>
    <row r="793" spans="2:35" ht="15" customHeight="1" x14ac:dyDescent="0.3">
      <c r="B793" t="s">
        <v>96</v>
      </c>
      <c r="C793" t="s">
        <v>256</v>
      </c>
      <c r="D793" t="s">
        <v>3</v>
      </c>
      <c r="E793" s="9" t="s">
        <v>476</v>
      </c>
      <c r="F793" t="s">
        <v>21</v>
      </c>
      <c r="G793" s="9" t="s">
        <v>537</v>
      </c>
      <c r="H793" s="3">
        <v>658</v>
      </c>
      <c r="I793" s="8">
        <f>IF(H793="","",INDEX(Systems!F$4:F$985,MATCH($F793,Systems!D$4:D$985,0),1))</f>
        <v>15</v>
      </c>
      <c r="J793" s="9">
        <f>IF(H793="","",INDEX(Systems!E$4:E$985,MATCH($F793,Systems!D$4:D$985,0),1))</f>
        <v>25</v>
      </c>
      <c r="K793" s="9" t="s">
        <v>109</v>
      </c>
      <c r="L793" s="9">
        <v>1980</v>
      </c>
      <c r="M793" s="9">
        <v>1</v>
      </c>
      <c r="N793" s="8">
        <f t="shared" si="833"/>
        <v>9870</v>
      </c>
      <c r="O793" s="9">
        <f t="shared" si="834"/>
        <v>2019</v>
      </c>
      <c r="P793" s="2">
        <f t="shared" ref="P793:AI793" si="867">IF($B793="","",IF($O793=P$3,$N793*(1+(O$2*0.03)),IF(P$3=$O793+$J793,$N793*(1+(O$2*0.03)),IF(P$3=$O793+2*$J793,$N793*(1+(O$2*0.03)),IF(P$3=$O793+3*$J793,$N793*(1+(O$2*0.03)),IF(P$3=$O793+4*$J793,$N793*(1+(O$2*0.03)),IF(P$3=$O793+5*$J793,$N793*(1+(O$2*0.03)),"")))))))</f>
        <v>9870</v>
      </c>
      <c r="Q793" s="2" t="str">
        <f t="shared" si="867"/>
        <v/>
      </c>
      <c r="R793" s="2" t="str">
        <f t="shared" si="867"/>
        <v/>
      </c>
      <c r="S793" s="2" t="str">
        <f t="shared" si="867"/>
        <v/>
      </c>
      <c r="T793" s="2" t="str">
        <f t="shared" si="867"/>
        <v/>
      </c>
      <c r="U793" s="2" t="str">
        <f t="shared" si="867"/>
        <v/>
      </c>
      <c r="V793" s="2" t="str">
        <f t="shared" si="867"/>
        <v/>
      </c>
      <c r="W793" s="2" t="str">
        <f t="shared" si="867"/>
        <v/>
      </c>
      <c r="X793" s="2" t="str">
        <f t="shared" si="867"/>
        <v/>
      </c>
      <c r="Y793" s="2" t="str">
        <f t="shared" si="867"/>
        <v/>
      </c>
      <c r="Z793" s="2" t="str">
        <f t="shared" si="867"/>
        <v/>
      </c>
      <c r="AA793" s="2" t="str">
        <f t="shared" si="867"/>
        <v/>
      </c>
      <c r="AB793" s="2" t="str">
        <f t="shared" si="867"/>
        <v/>
      </c>
      <c r="AC793" s="2" t="str">
        <f t="shared" si="867"/>
        <v/>
      </c>
      <c r="AD793" s="2" t="str">
        <f t="shared" si="867"/>
        <v/>
      </c>
      <c r="AE793" s="2" t="str">
        <f t="shared" si="867"/>
        <v/>
      </c>
      <c r="AF793" s="2" t="str">
        <f t="shared" si="867"/>
        <v/>
      </c>
      <c r="AG793" s="2" t="str">
        <f t="shared" si="867"/>
        <v/>
      </c>
      <c r="AH793" s="2" t="str">
        <f t="shared" si="867"/>
        <v/>
      </c>
      <c r="AI793" s="2" t="str">
        <f t="shared" si="867"/>
        <v/>
      </c>
    </row>
    <row r="794" spans="2:35" ht="15" customHeight="1" x14ac:dyDescent="0.3">
      <c r="B794" t="s">
        <v>96</v>
      </c>
      <c r="C794" t="s">
        <v>256</v>
      </c>
      <c r="D794" t="s">
        <v>3</v>
      </c>
      <c r="E794" s="9" t="s">
        <v>528</v>
      </c>
      <c r="F794" t="s">
        <v>21</v>
      </c>
      <c r="G794" s="9"/>
      <c r="H794" s="3">
        <v>1176</v>
      </c>
      <c r="I794" s="8">
        <f>IF(H794="","",INDEX(Systems!F$4:F$985,MATCH($F794,Systems!D$4:D$985,0),1))</f>
        <v>15</v>
      </c>
      <c r="J794" s="9">
        <f>IF(H794="","",INDEX(Systems!E$4:E$985,MATCH($F794,Systems!D$4:D$985,0),1))</f>
        <v>25</v>
      </c>
      <c r="K794" s="9" t="s">
        <v>108</v>
      </c>
      <c r="L794" s="9">
        <v>2016</v>
      </c>
      <c r="M794" s="9">
        <v>3</v>
      </c>
      <c r="N794" s="8">
        <f t="shared" si="833"/>
        <v>17640</v>
      </c>
      <c r="O794" s="9">
        <f t="shared" si="834"/>
        <v>2041</v>
      </c>
      <c r="P794" s="2" t="str">
        <f t="shared" ref="P794:AI794" si="868">IF($B794="","",IF($O794=P$3,$N794*(1+(O$2*0.03)),IF(P$3=$O794+$J794,$N794*(1+(O$2*0.03)),IF(P$3=$O794+2*$J794,$N794*(1+(O$2*0.03)),IF(P$3=$O794+3*$J794,$N794*(1+(O$2*0.03)),IF(P$3=$O794+4*$J794,$N794*(1+(O$2*0.03)),IF(P$3=$O794+5*$J794,$N794*(1+(O$2*0.03)),"")))))))</f>
        <v/>
      </c>
      <c r="Q794" s="2" t="str">
        <f t="shared" si="868"/>
        <v/>
      </c>
      <c r="R794" s="2" t="str">
        <f t="shared" si="868"/>
        <v/>
      </c>
      <c r="S794" s="2" t="str">
        <f t="shared" si="868"/>
        <v/>
      </c>
      <c r="T794" s="2" t="str">
        <f t="shared" si="868"/>
        <v/>
      </c>
      <c r="U794" s="2" t="str">
        <f t="shared" si="868"/>
        <v/>
      </c>
      <c r="V794" s="2" t="str">
        <f t="shared" si="868"/>
        <v/>
      </c>
      <c r="W794" s="2" t="str">
        <f t="shared" si="868"/>
        <v/>
      </c>
      <c r="X794" s="2" t="str">
        <f t="shared" si="868"/>
        <v/>
      </c>
      <c r="Y794" s="2" t="str">
        <f t="shared" si="868"/>
        <v/>
      </c>
      <c r="Z794" s="2" t="str">
        <f t="shared" si="868"/>
        <v/>
      </c>
      <c r="AA794" s="2" t="str">
        <f t="shared" si="868"/>
        <v/>
      </c>
      <c r="AB794" s="2" t="str">
        <f t="shared" si="868"/>
        <v/>
      </c>
      <c r="AC794" s="2" t="str">
        <f t="shared" si="868"/>
        <v/>
      </c>
      <c r="AD794" s="2" t="str">
        <f t="shared" si="868"/>
        <v/>
      </c>
      <c r="AE794" s="2" t="str">
        <f t="shared" si="868"/>
        <v/>
      </c>
      <c r="AF794" s="2" t="str">
        <f t="shared" si="868"/>
        <v/>
      </c>
      <c r="AG794" s="2" t="str">
        <f t="shared" si="868"/>
        <v/>
      </c>
      <c r="AH794" s="2" t="str">
        <f t="shared" si="868"/>
        <v/>
      </c>
      <c r="AI794" s="2" t="str">
        <f t="shared" si="868"/>
        <v/>
      </c>
    </row>
    <row r="795" spans="2:35" ht="15" customHeight="1" x14ac:dyDescent="0.3">
      <c r="B795" t="s">
        <v>96</v>
      </c>
      <c r="C795" t="s">
        <v>256</v>
      </c>
      <c r="D795" t="s">
        <v>3</v>
      </c>
      <c r="E795" s="9" t="s">
        <v>529</v>
      </c>
      <c r="F795" t="s">
        <v>21</v>
      </c>
      <c r="G795" s="9"/>
      <c r="H795" s="3">
        <v>1133</v>
      </c>
      <c r="I795" s="8">
        <f>IF(H795="","",INDEX(Systems!F$4:F$985,MATCH($F795,Systems!D$4:D$985,0),1))</f>
        <v>15</v>
      </c>
      <c r="J795" s="9">
        <f>IF(H795="","",INDEX(Systems!E$4:E$985,MATCH($F795,Systems!D$4:D$985,0),1))</f>
        <v>25</v>
      </c>
      <c r="K795" s="9" t="s">
        <v>108</v>
      </c>
      <c r="L795" s="9">
        <v>2016</v>
      </c>
      <c r="M795" s="9">
        <v>3</v>
      </c>
      <c r="N795" s="8">
        <f t="shared" si="833"/>
        <v>16995</v>
      </c>
      <c r="O795" s="9">
        <f t="shared" si="834"/>
        <v>2041</v>
      </c>
      <c r="P795" s="2" t="str">
        <f t="shared" ref="P795:AI795" si="869">IF($B795="","",IF($O795=P$3,$N795*(1+(O$2*0.03)),IF(P$3=$O795+$J795,$N795*(1+(O$2*0.03)),IF(P$3=$O795+2*$J795,$N795*(1+(O$2*0.03)),IF(P$3=$O795+3*$J795,$N795*(1+(O$2*0.03)),IF(P$3=$O795+4*$J795,$N795*(1+(O$2*0.03)),IF(P$3=$O795+5*$J795,$N795*(1+(O$2*0.03)),"")))))))</f>
        <v/>
      </c>
      <c r="Q795" s="2" t="str">
        <f t="shared" si="869"/>
        <v/>
      </c>
      <c r="R795" s="2" t="str">
        <f t="shared" si="869"/>
        <v/>
      </c>
      <c r="S795" s="2" t="str">
        <f t="shared" si="869"/>
        <v/>
      </c>
      <c r="T795" s="2" t="str">
        <f t="shared" si="869"/>
        <v/>
      </c>
      <c r="U795" s="2" t="str">
        <f t="shared" si="869"/>
        <v/>
      </c>
      <c r="V795" s="2" t="str">
        <f t="shared" si="869"/>
        <v/>
      </c>
      <c r="W795" s="2" t="str">
        <f t="shared" si="869"/>
        <v/>
      </c>
      <c r="X795" s="2" t="str">
        <f t="shared" si="869"/>
        <v/>
      </c>
      <c r="Y795" s="2" t="str">
        <f t="shared" si="869"/>
        <v/>
      </c>
      <c r="Z795" s="2" t="str">
        <f t="shared" si="869"/>
        <v/>
      </c>
      <c r="AA795" s="2" t="str">
        <f t="shared" si="869"/>
        <v/>
      </c>
      <c r="AB795" s="2" t="str">
        <f t="shared" si="869"/>
        <v/>
      </c>
      <c r="AC795" s="2" t="str">
        <f t="shared" si="869"/>
        <v/>
      </c>
      <c r="AD795" s="2" t="str">
        <f t="shared" si="869"/>
        <v/>
      </c>
      <c r="AE795" s="2" t="str">
        <f t="shared" si="869"/>
        <v/>
      </c>
      <c r="AF795" s="2" t="str">
        <f t="shared" si="869"/>
        <v/>
      </c>
      <c r="AG795" s="2" t="str">
        <f t="shared" si="869"/>
        <v/>
      </c>
      <c r="AH795" s="2" t="str">
        <f t="shared" si="869"/>
        <v/>
      </c>
      <c r="AI795" s="2" t="str">
        <f t="shared" si="869"/>
        <v/>
      </c>
    </row>
    <row r="796" spans="2:35" ht="15" customHeight="1" x14ac:dyDescent="0.3">
      <c r="B796" t="s">
        <v>96</v>
      </c>
      <c r="C796" t="s">
        <v>256</v>
      </c>
      <c r="D796" t="s">
        <v>3</v>
      </c>
      <c r="E796" s="9" t="s">
        <v>530</v>
      </c>
      <c r="F796" t="s">
        <v>21</v>
      </c>
      <c r="G796" s="9"/>
      <c r="H796" s="3">
        <v>1257</v>
      </c>
      <c r="I796" s="8">
        <f>IF(H796="","",INDEX(Systems!F$4:F$985,MATCH($F796,Systems!D$4:D$985,0),1))</f>
        <v>15</v>
      </c>
      <c r="J796" s="9">
        <f>IF(H796="","",INDEX(Systems!E$4:E$985,MATCH($F796,Systems!D$4:D$985,0),1))</f>
        <v>25</v>
      </c>
      <c r="K796" s="9" t="s">
        <v>108</v>
      </c>
      <c r="L796" s="9">
        <v>2000</v>
      </c>
      <c r="M796" s="9">
        <v>3</v>
      </c>
      <c r="N796" s="8">
        <f t="shared" si="833"/>
        <v>18855</v>
      </c>
      <c r="O796" s="9">
        <f t="shared" si="834"/>
        <v>2025</v>
      </c>
      <c r="P796" s="2" t="str">
        <f t="shared" ref="P796:AI796" si="870">IF($B796="","",IF($O796=P$3,$N796*(1+(O$2*0.03)),IF(P$3=$O796+$J796,$N796*(1+(O$2*0.03)),IF(P$3=$O796+2*$J796,$N796*(1+(O$2*0.03)),IF(P$3=$O796+3*$J796,$N796*(1+(O$2*0.03)),IF(P$3=$O796+4*$J796,$N796*(1+(O$2*0.03)),IF(P$3=$O796+5*$J796,$N796*(1+(O$2*0.03)),"")))))))</f>
        <v/>
      </c>
      <c r="Q796" s="2" t="str">
        <f t="shared" si="870"/>
        <v/>
      </c>
      <c r="R796" s="2" t="str">
        <f t="shared" si="870"/>
        <v/>
      </c>
      <c r="S796" s="2" t="str">
        <f t="shared" si="870"/>
        <v/>
      </c>
      <c r="T796" s="2" t="str">
        <f t="shared" si="870"/>
        <v/>
      </c>
      <c r="U796" s="2" t="str">
        <f t="shared" si="870"/>
        <v/>
      </c>
      <c r="V796" s="2">
        <f t="shared" si="870"/>
        <v>22248.899999999998</v>
      </c>
      <c r="W796" s="2" t="str">
        <f t="shared" si="870"/>
        <v/>
      </c>
      <c r="X796" s="2" t="str">
        <f t="shared" si="870"/>
        <v/>
      </c>
      <c r="Y796" s="2" t="str">
        <f t="shared" si="870"/>
        <v/>
      </c>
      <c r="Z796" s="2" t="str">
        <f t="shared" si="870"/>
        <v/>
      </c>
      <c r="AA796" s="2" t="str">
        <f t="shared" si="870"/>
        <v/>
      </c>
      <c r="AB796" s="2" t="str">
        <f t="shared" si="870"/>
        <v/>
      </c>
      <c r="AC796" s="2" t="str">
        <f t="shared" si="870"/>
        <v/>
      </c>
      <c r="AD796" s="2" t="str">
        <f t="shared" si="870"/>
        <v/>
      </c>
      <c r="AE796" s="2" t="str">
        <f t="shared" si="870"/>
        <v/>
      </c>
      <c r="AF796" s="2" t="str">
        <f t="shared" si="870"/>
        <v/>
      </c>
      <c r="AG796" s="2" t="str">
        <f t="shared" si="870"/>
        <v/>
      </c>
      <c r="AH796" s="2" t="str">
        <f t="shared" si="870"/>
        <v/>
      </c>
      <c r="AI796" s="2" t="str">
        <f t="shared" si="870"/>
        <v/>
      </c>
    </row>
    <row r="797" spans="2:35" ht="15" customHeight="1" x14ac:dyDescent="0.3">
      <c r="B797" t="s">
        <v>96</v>
      </c>
      <c r="C797" t="s">
        <v>256</v>
      </c>
      <c r="D797" t="s">
        <v>3</v>
      </c>
      <c r="E797" s="9" t="s">
        <v>531</v>
      </c>
      <c r="F797" t="s">
        <v>21</v>
      </c>
      <c r="G797" s="9"/>
      <c r="H797" s="3">
        <v>1300</v>
      </c>
      <c r="I797" s="8">
        <f>IF(H797="","",INDEX(Systems!F$4:F$985,MATCH($F797,Systems!D$4:D$985,0),1))</f>
        <v>15</v>
      </c>
      <c r="J797" s="9">
        <f>IF(H797="","",INDEX(Systems!E$4:E$985,MATCH($F797,Systems!D$4:D$985,0),1))</f>
        <v>25</v>
      </c>
      <c r="K797" s="9" t="s">
        <v>108</v>
      </c>
      <c r="L797" s="9">
        <v>2000</v>
      </c>
      <c r="M797" s="9">
        <v>3</v>
      </c>
      <c r="N797" s="8">
        <f t="shared" si="833"/>
        <v>19500</v>
      </c>
      <c r="O797" s="9">
        <f t="shared" si="834"/>
        <v>2025</v>
      </c>
      <c r="P797" s="2" t="str">
        <f t="shared" ref="P797:AI797" si="871">IF($B797="","",IF($O797=P$3,$N797*(1+(O$2*0.03)),IF(P$3=$O797+$J797,$N797*(1+(O$2*0.03)),IF(P$3=$O797+2*$J797,$N797*(1+(O$2*0.03)),IF(P$3=$O797+3*$J797,$N797*(1+(O$2*0.03)),IF(P$3=$O797+4*$J797,$N797*(1+(O$2*0.03)),IF(P$3=$O797+5*$J797,$N797*(1+(O$2*0.03)),"")))))))</f>
        <v/>
      </c>
      <c r="Q797" s="2" t="str">
        <f t="shared" si="871"/>
        <v/>
      </c>
      <c r="R797" s="2" t="str">
        <f t="shared" si="871"/>
        <v/>
      </c>
      <c r="S797" s="2" t="str">
        <f t="shared" si="871"/>
        <v/>
      </c>
      <c r="T797" s="2" t="str">
        <f t="shared" si="871"/>
        <v/>
      </c>
      <c r="U797" s="2" t="str">
        <f t="shared" si="871"/>
        <v/>
      </c>
      <c r="V797" s="2">
        <f t="shared" si="871"/>
        <v>23010</v>
      </c>
      <c r="W797" s="2" t="str">
        <f t="shared" si="871"/>
        <v/>
      </c>
      <c r="X797" s="2" t="str">
        <f t="shared" si="871"/>
        <v/>
      </c>
      <c r="Y797" s="2" t="str">
        <f t="shared" si="871"/>
        <v/>
      </c>
      <c r="Z797" s="2" t="str">
        <f t="shared" si="871"/>
        <v/>
      </c>
      <c r="AA797" s="2" t="str">
        <f t="shared" si="871"/>
        <v/>
      </c>
      <c r="AB797" s="2" t="str">
        <f t="shared" si="871"/>
        <v/>
      </c>
      <c r="AC797" s="2" t="str">
        <f t="shared" si="871"/>
        <v/>
      </c>
      <c r="AD797" s="2" t="str">
        <f t="shared" si="871"/>
        <v/>
      </c>
      <c r="AE797" s="2" t="str">
        <f t="shared" si="871"/>
        <v/>
      </c>
      <c r="AF797" s="2" t="str">
        <f t="shared" si="871"/>
        <v/>
      </c>
      <c r="AG797" s="2" t="str">
        <f t="shared" si="871"/>
        <v/>
      </c>
      <c r="AH797" s="2" t="str">
        <f t="shared" si="871"/>
        <v/>
      </c>
      <c r="AI797" s="2" t="str">
        <f t="shared" si="871"/>
        <v/>
      </c>
    </row>
    <row r="798" spans="2:35" ht="15" customHeight="1" x14ac:dyDescent="0.3">
      <c r="B798" t="s">
        <v>96</v>
      </c>
      <c r="C798" t="s">
        <v>256</v>
      </c>
      <c r="D798" t="s">
        <v>3</v>
      </c>
      <c r="E798" s="9" t="s">
        <v>486</v>
      </c>
      <c r="F798" t="s">
        <v>26</v>
      </c>
      <c r="G798" s="9"/>
      <c r="H798" s="3">
        <v>2361</v>
      </c>
      <c r="I798" s="8">
        <f>IF(H798="","",INDEX(Systems!F$4:F$985,MATCH($F798,Systems!D$4:D$985,0),1))</f>
        <v>25</v>
      </c>
      <c r="J798" s="9">
        <f>IF(H798="","",INDEX(Systems!E$4:E$985,MATCH($F798,Systems!D$4:D$985,0),1))</f>
        <v>25</v>
      </c>
      <c r="K798" s="9" t="s">
        <v>108</v>
      </c>
      <c r="L798" s="9">
        <v>2003</v>
      </c>
      <c r="M798" s="9">
        <v>3</v>
      </c>
      <c r="N798" s="8">
        <f t="shared" si="833"/>
        <v>59025</v>
      </c>
      <c r="O798" s="9">
        <f t="shared" si="834"/>
        <v>2028</v>
      </c>
      <c r="P798" s="2" t="str">
        <f t="shared" ref="P798:AI798" si="872">IF($B798="","",IF($O798=P$3,$N798*(1+(O$2*0.03)),IF(P$3=$O798+$J798,$N798*(1+(O$2*0.03)),IF(P$3=$O798+2*$J798,$N798*(1+(O$2*0.03)),IF(P$3=$O798+3*$J798,$N798*(1+(O$2*0.03)),IF(P$3=$O798+4*$J798,$N798*(1+(O$2*0.03)),IF(P$3=$O798+5*$J798,$N798*(1+(O$2*0.03)),"")))))))</f>
        <v/>
      </c>
      <c r="Q798" s="2" t="str">
        <f t="shared" si="872"/>
        <v/>
      </c>
      <c r="R798" s="2" t="str">
        <f t="shared" si="872"/>
        <v/>
      </c>
      <c r="S798" s="2" t="str">
        <f t="shared" si="872"/>
        <v/>
      </c>
      <c r="T798" s="2" t="str">
        <f t="shared" si="872"/>
        <v/>
      </c>
      <c r="U798" s="2" t="str">
        <f t="shared" si="872"/>
        <v/>
      </c>
      <c r="V798" s="2" t="str">
        <f t="shared" si="872"/>
        <v/>
      </c>
      <c r="W798" s="2" t="str">
        <f t="shared" si="872"/>
        <v/>
      </c>
      <c r="X798" s="2" t="str">
        <f t="shared" si="872"/>
        <v/>
      </c>
      <c r="Y798" s="2">
        <f t="shared" si="872"/>
        <v>74961.75</v>
      </c>
      <c r="Z798" s="2" t="str">
        <f t="shared" si="872"/>
        <v/>
      </c>
      <c r="AA798" s="2" t="str">
        <f t="shared" si="872"/>
        <v/>
      </c>
      <c r="AB798" s="2" t="str">
        <f t="shared" si="872"/>
        <v/>
      </c>
      <c r="AC798" s="2" t="str">
        <f t="shared" si="872"/>
        <v/>
      </c>
      <c r="AD798" s="2" t="str">
        <f t="shared" si="872"/>
        <v/>
      </c>
      <c r="AE798" s="2" t="str">
        <f t="shared" si="872"/>
        <v/>
      </c>
      <c r="AF798" s="2" t="str">
        <f t="shared" si="872"/>
        <v/>
      </c>
      <c r="AG798" s="2" t="str">
        <f t="shared" si="872"/>
        <v/>
      </c>
      <c r="AH798" s="2" t="str">
        <f t="shared" si="872"/>
        <v/>
      </c>
      <c r="AI798" s="2" t="str">
        <f t="shared" si="872"/>
        <v/>
      </c>
    </row>
    <row r="799" spans="2:35" ht="15" customHeight="1" x14ac:dyDescent="0.3">
      <c r="B799" t="s">
        <v>96</v>
      </c>
      <c r="C799" t="s">
        <v>256</v>
      </c>
      <c r="D799" t="s">
        <v>3</v>
      </c>
      <c r="E799" s="9" t="s">
        <v>483</v>
      </c>
      <c r="F799" t="s">
        <v>26</v>
      </c>
      <c r="G799" s="9"/>
      <c r="H799" s="3">
        <v>596</v>
      </c>
      <c r="I799" s="8">
        <f>IF(H799="","",INDEX(Systems!F$4:F$985,MATCH($F799,Systems!D$4:D$985,0),1))</f>
        <v>25</v>
      </c>
      <c r="J799" s="9">
        <f>IF(H799="","",INDEX(Systems!E$4:E$985,MATCH($F799,Systems!D$4:D$985,0),1))</f>
        <v>25</v>
      </c>
      <c r="K799" s="9" t="s">
        <v>108</v>
      </c>
      <c r="L799" s="9">
        <v>2003</v>
      </c>
      <c r="M799" s="9">
        <v>3</v>
      </c>
      <c r="N799" s="8">
        <f t="shared" si="833"/>
        <v>14900</v>
      </c>
      <c r="O799" s="9">
        <f t="shared" si="834"/>
        <v>2028</v>
      </c>
      <c r="P799" s="2" t="str">
        <f t="shared" ref="P799:AI799" si="873">IF($B799="","",IF($O799=P$3,$N799*(1+(O$2*0.03)),IF(P$3=$O799+$J799,$N799*(1+(O$2*0.03)),IF(P$3=$O799+2*$J799,$N799*(1+(O$2*0.03)),IF(P$3=$O799+3*$J799,$N799*(1+(O$2*0.03)),IF(P$3=$O799+4*$J799,$N799*(1+(O$2*0.03)),IF(P$3=$O799+5*$J799,$N799*(1+(O$2*0.03)),"")))))))</f>
        <v/>
      </c>
      <c r="Q799" s="2" t="str">
        <f t="shared" si="873"/>
        <v/>
      </c>
      <c r="R799" s="2" t="str">
        <f t="shared" si="873"/>
        <v/>
      </c>
      <c r="S799" s="2" t="str">
        <f t="shared" si="873"/>
        <v/>
      </c>
      <c r="T799" s="2" t="str">
        <f t="shared" si="873"/>
        <v/>
      </c>
      <c r="U799" s="2" t="str">
        <f t="shared" si="873"/>
        <v/>
      </c>
      <c r="V799" s="2" t="str">
        <f t="shared" si="873"/>
        <v/>
      </c>
      <c r="W799" s="2" t="str">
        <f t="shared" si="873"/>
        <v/>
      </c>
      <c r="X799" s="2" t="str">
        <f t="shared" si="873"/>
        <v/>
      </c>
      <c r="Y799" s="2">
        <f t="shared" si="873"/>
        <v>18923</v>
      </c>
      <c r="Z799" s="2" t="str">
        <f t="shared" si="873"/>
        <v/>
      </c>
      <c r="AA799" s="2" t="str">
        <f t="shared" si="873"/>
        <v/>
      </c>
      <c r="AB799" s="2" t="str">
        <f t="shared" si="873"/>
        <v/>
      </c>
      <c r="AC799" s="2" t="str">
        <f t="shared" si="873"/>
        <v/>
      </c>
      <c r="AD799" s="2" t="str">
        <f t="shared" si="873"/>
        <v/>
      </c>
      <c r="AE799" s="2" t="str">
        <f t="shared" si="873"/>
        <v/>
      </c>
      <c r="AF799" s="2" t="str">
        <f t="shared" si="873"/>
        <v/>
      </c>
      <c r="AG799" s="2" t="str">
        <f t="shared" si="873"/>
        <v/>
      </c>
      <c r="AH799" s="2" t="str">
        <f t="shared" si="873"/>
        <v/>
      </c>
      <c r="AI799" s="2" t="str">
        <f t="shared" si="873"/>
        <v/>
      </c>
    </row>
    <row r="800" spans="2:35" ht="15" customHeight="1" x14ac:dyDescent="0.3">
      <c r="B800" t="s">
        <v>96</v>
      </c>
      <c r="C800" t="s">
        <v>256</v>
      </c>
      <c r="D800" t="s">
        <v>4</v>
      </c>
      <c r="E800" s="9" t="s">
        <v>398</v>
      </c>
      <c r="F800" t="s">
        <v>33</v>
      </c>
      <c r="G800" s="9"/>
      <c r="H800" s="3">
        <v>15261</v>
      </c>
      <c r="I800" s="8">
        <f>IF(H800="","",INDEX(Systems!F$4:F$985,MATCH($F800,Systems!D$4:D$985,0),1))</f>
        <v>7.5</v>
      </c>
      <c r="J800" s="9">
        <f>IF(H800="","",INDEX(Systems!E$4:E$985,MATCH($F800,Systems!D$4:D$985,0),1))</f>
        <v>30</v>
      </c>
      <c r="K800" s="9" t="s">
        <v>109</v>
      </c>
      <c r="L800" s="9">
        <v>1980</v>
      </c>
      <c r="M800" s="9">
        <v>1</v>
      </c>
      <c r="N800" s="8">
        <f t="shared" si="833"/>
        <v>114457.5</v>
      </c>
      <c r="O800" s="9">
        <f t="shared" si="834"/>
        <v>2019</v>
      </c>
      <c r="P800" s="2">
        <f t="shared" ref="P800:AI800" si="874">IF($B800="","",IF($O800=P$3,$N800*(1+(O$2*0.03)),IF(P$3=$O800+$J800,$N800*(1+(O$2*0.03)),IF(P$3=$O800+2*$J800,$N800*(1+(O$2*0.03)),IF(P$3=$O800+3*$J800,$N800*(1+(O$2*0.03)),IF(P$3=$O800+4*$J800,$N800*(1+(O$2*0.03)),IF(P$3=$O800+5*$J800,$N800*(1+(O$2*0.03)),"")))))))</f>
        <v>114457.5</v>
      </c>
      <c r="Q800" s="2" t="str">
        <f t="shared" si="874"/>
        <v/>
      </c>
      <c r="R800" s="2" t="str">
        <f t="shared" si="874"/>
        <v/>
      </c>
      <c r="S800" s="2" t="str">
        <f t="shared" si="874"/>
        <v/>
      </c>
      <c r="T800" s="2" t="str">
        <f t="shared" si="874"/>
        <v/>
      </c>
      <c r="U800" s="2" t="str">
        <f t="shared" si="874"/>
        <v/>
      </c>
      <c r="V800" s="2" t="str">
        <f t="shared" si="874"/>
        <v/>
      </c>
      <c r="W800" s="2" t="str">
        <f t="shared" si="874"/>
        <v/>
      </c>
      <c r="X800" s="2" t="str">
        <f t="shared" si="874"/>
        <v/>
      </c>
      <c r="Y800" s="2" t="str">
        <f t="shared" si="874"/>
        <v/>
      </c>
      <c r="Z800" s="2" t="str">
        <f t="shared" si="874"/>
        <v/>
      </c>
      <c r="AA800" s="2" t="str">
        <f t="shared" si="874"/>
        <v/>
      </c>
      <c r="AB800" s="2" t="str">
        <f t="shared" si="874"/>
        <v/>
      </c>
      <c r="AC800" s="2" t="str">
        <f t="shared" si="874"/>
        <v/>
      </c>
      <c r="AD800" s="2" t="str">
        <f t="shared" si="874"/>
        <v/>
      </c>
      <c r="AE800" s="2" t="str">
        <f t="shared" si="874"/>
        <v/>
      </c>
      <c r="AF800" s="2" t="str">
        <f t="shared" si="874"/>
        <v/>
      </c>
      <c r="AG800" s="2" t="str">
        <f t="shared" si="874"/>
        <v/>
      </c>
      <c r="AH800" s="2" t="str">
        <f t="shared" si="874"/>
        <v/>
      </c>
      <c r="AI800" s="2" t="str">
        <f t="shared" si="874"/>
        <v/>
      </c>
    </row>
    <row r="801" spans="2:35" ht="15" customHeight="1" x14ac:dyDescent="0.3">
      <c r="B801" t="s">
        <v>96</v>
      </c>
      <c r="C801" t="s">
        <v>256</v>
      </c>
      <c r="D801" t="s">
        <v>4</v>
      </c>
      <c r="E801" s="9" t="s">
        <v>511</v>
      </c>
      <c r="F801" t="s">
        <v>32</v>
      </c>
      <c r="G801" s="9"/>
      <c r="H801" s="3">
        <v>1373</v>
      </c>
      <c r="I801" s="8">
        <f>IF(H801="","",INDEX(Systems!F$4:F$985,MATCH($F801,Systems!D$4:D$985,0),1))</f>
        <v>5.5</v>
      </c>
      <c r="J801" s="9">
        <f>IF(H801="","",INDEX(Systems!E$4:E$985,MATCH($F801,Systems!D$4:D$985,0),1))</f>
        <v>30</v>
      </c>
      <c r="K801" s="9" t="s">
        <v>109</v>
      </c>
      <c r="L801" s="9">
        <v>1980</v>
      </c>
      <c r="M801" s="9">
        <v>3</v>
      </c>
      <c r="N801" s="8">
        <f t="shared" si="833"/>
        <v>7551.5</v>
      </c>
      <c r="O801" s="9">
        <f t="shared" si="834"/>
        <v>2019</v>
      </c>
      <c r="P801" s="2">
        <f t="shared" ref="P801:AI801" si="875">IF($B801="","",IF($O801=P$3,$N801*(1+(O$2*0.03)),IF(P$3=$O801+$J801,$N801*(1+(O$2*0.03)),IF(P$3=$O801+2*$J801,$N801*(1+(O$2*0.03)),IF(P$3=$O801+3*$J801,$N801*(1+(O$2*0.03)),IF(P$3=$O801+4*$J801,$N801*(1+(O$2*0.03)),IF(P$3=$O801+5*$J801,$N801*(1+(O$2*0.03)),"")))))))</f>
        <v>7551.5</v>
      </c>
      <c r="Q801" s="2" t="str">
        <f t="shared" si="875"/>
        <v/>
      </c>
      <c r="R801" s="2" t="str">
        <f t="shared" si="875"/>
        <v/>
      </c>
      <c r="S801" s="2" t="str">
        <f t="shared" si="875"/>
        <v/>
      </c>
      <c r="T801" s="2" t="str">
        <f t="shared" si="875"/>
        <v/>
      </c>
      <c r="U801" s="2" t="str">
        <f t="shared" si="875"/>
        <v/>
      </c>
      <c r="V801" s="2" t="str">
        <f t="shared" si="875"/>
        <v/>
      </c>
      <c r="W801" s="2" t="str">
        <f t="shared" si="875"/>
        <v/>
      </c>
      <c r="X801" s="2" t="str">
        <f t="shared" si="875"/>
        <v/>
      </c>
      <c r="Y801" s="2" t="str">
        <f t="shared" si="875"/>
        <v/>
      </c>
      <c r="Z801" s="2" t="str">
        <f t="shared" si="875"/>
        <v/>
      </c>
      <c r="AA801" s="2" t="str">
        <f t="shared" si="875"/>
        <v/>
      </c>
      <c r="AB801" s="2" t="str">
        <f t="shared" si="875"/>
        <v/>
      </c>
      <c r="AC801" s="2" t="str">
        <f t="shared" si="875"/>
        <v/>
      </c>
      <c r="AD801" s="2" t="str">
        <f t="shared" si="875"/>
        <v/>
      </c>
      <c r="AE801" s="2" t="str">
        <f t="shared" si="875"/>
        <v/>
      </c>
      <c r="AF801" s="2" t="str">
        <f t="shared" si="875"/>
        <v/>
      </c>
      <c r="AG801" s="2" t="str">
        <f t="shared" si="875"/>
        <v/>
      </c>
      <c r="AH801" s="2" t="str">
        <f t="shared" si="875"/>
        <v/>
      </c>
      <c r="AI801" s="2" t="str">
        <f t="shared" si="875"/>
        <v/>
      </c>
    </row>
    <row r="802" spans="2:35" ht="15" customHeight="1" x14ac:dyDescent="0.3">
      <c r="B802" t="s">
        <v>96</v>
      </c>
      <c r="C802" t="s">
        <v>256</v>
      </c>
      <c r="D802" t="s">
        <v>4</v>
      </c>
      <c r="E802" s="9" t="s">
        <v>400</v>
      </c>
      <c r="F802" t="s">
        <v>32</v>
      </c>
      <c r="G802" s="9"/>
      <c r="H802" s="3">
        <v>20808</v>
      </c>
      <c r="I802" s="8">
        <f>IF(H802="","",INDEX(Systems!F$4:F$985,MATCH($F802,Systems!D$4:D$985,0),1))</f>
        <v>5.5</v>
      </c>
      <c r="J802" s="9">
        <f>IF(H802="","",INDEX(Systems!E$4:E$985,MATCH($F802,Systems!D$4:D$985,0),1))</f>
        <v>30</v>
      </c>
      <c r="K802" s="9" t="s">
        <v>109</v>
      </c>
      <c r="L802" s="9">
        <v>2015</v>
      </c>
      <c r="M802" s="9">
        <v>3</v>
      </c>
      <c r="N802" s="8">
        <f t="shared" si="833"/>
        <v>114444</v>
      </c>
      <c r="O802" s="9">
        <f t="shared" si="834"/>
        <v>2045</v>
      </c>
      <c r="P802" s="2" t="str">
        <f t="shared" ref="P802:AI802" si="876">IF($B802="","",IF($O802=P$3,$N802*(1+(O$2*0.03)),IF(P$3=$O802+$J802,$N802*(1+(O$2*0.03)),IF(P$3=$O802+2*$J802,$N802*(1+(O$2*0.03)),IF(P$3=$O802+3*$J802,$N802*(1+(O$2*0.03)),IF(P$3=$O802+4*$J802,$N802*(1+(O$2*0.03)),IF(P$3=$O802+5*$J802,$N802*(1+(O$2*0.03)),"")))))))</f>
        <v/>
      </c>
      <c r="Q802" s="2" t="str">
        <f t="shared" si="876"/>
        <v/>
      </c>
      <c r="R802" s="2" t="str">
        <f t="shared" si="876"/>
        <v/>
      </c>
      <c r="S802" s="2" t="str">
        <f t="shared" si="876"/>
        <v/>
      </c>
      <c r="T802" s="2" t="str">
        <f t="shared" si="876"/>
        <v/>
      </c>
      <c r="U802" s="2" t="str">
        <f t="shared" si="876"/>
        <v/>
      </c>
      <c r="V802" s="2" t="str">
        <f t="shared" si="876"/>
        <v/>
      </c>
      <c r="W802" s="2" t="str">
        <f t="shared" si="876"/>
        <v/>
      </c>
      <c r="X802" s="2" t="str">
        <f t="shared" si="876"/>
        <v/>
      </c>
      <c r="Y802" s="2" t="str">
        <f t="shared" si="876"/>
        <v/>
      </c>
      <c r="Z802" s="2" t="str">
        <f t="shared" si="876"/>
        <v/>
      </c>
      <c r="AA802" s="2" t="str">
        <f t="shared" si="876"/>
        <v/>
      </c>
      <c r="AB802" s="2" t="str">
        <f t="shared" si="876"/>
        <v/>
      </c>
      <c r="AC802" s="2" t="str">
        <f t="shared" si="876"/>
        <v/>
      </c>
      <c r="AD802" s="2" t="str">
        <f t="shared" si="876"/>
        <v/>
      </c>
      <c r="AE802" s="2" t="str">
        <f t="shared" si="876"/>
        <v/>
      </c>
      <c r="AF802" s="2" t="str">
        <f t="shared" si="876"/>
        <v/>
      </c>
      <c r="AG802" s="2" t="str">
        <f t="shared" si="876"/>
        <v/>
      </c>
      <c r="AH802" s="2" t="str">
        <f t="shared" si="876"/>
        <v/>
      </c>
      <c r="AI802" s="2" t="str">
        <f t="shared" si="876"/>
        <v/>
      </c>
    </row>
    <row r="803" spans="2:35" ht="15" customHeight="1" x14ac:dyDescent="0.3">
      <c r="B803" t="s">
        <v>96</v>
      </c>
      <c r="C803" t="s">
        <v>256</v>
      </c>
      <c r="D803" t="s">
        <v>4</v>
      </c>
      <c r="E803" s="9" t="s">
        <v>532</v>
      </c>
      <c r="F803" t="s">
        <v>32</v>
      </c>
      <c r="G803" s="9"/>
      <c r="H803" s="3">
        <v>2646</v>
      </c>
      <c r="I803" s="8">
        <f>IF(H803="","",INDEX(Systems!F$4:F$985,MATCH($F803,Systems!D$4:D$985,0),1))</f>
        <v>5.5</v>
      </c>
      <c r="J803" s="9">
        <f>IF(H803="","",INDEX(Systems!E$4:E$985,MATCH($F803,Systems!D$4:D$985,0),1))</f>
        <v>30</v>
      </c>
      <c r="K803" s="9" t="s">
        <v>109</v>
      </c>
      <c r="L803" s="9">
        <v>1980</v>
      </c>
      <c r="M803" s="9">
        <v>1</v>
      </c>
      <c r="N803" s="8">
        <f t="shared" si="833"/>
        <v>14553</v>
      </c>
      <c r="O803" s="9">
        <f t="shared" si="834"/>
        <v>2019</v>
      </c>
      <c r="P803" s="2">
        <f t="shared" ref="P803:AI803" si="877">IF($B803="","",IF($O803=P$3,$N803*(1+(O$2*0.03)),IF(P$3=$O803+$J803,$N803*(1+(O$2*0.03)),IF(P$3=$O803+2*$J803,$N803*(1+(O$2*0.03)),IF(P$3=$O803+3*$J803,$N803*(1+(O$2*0.03)),IF(P$3=$O803+4*$J803,$N803*(1+(O$2*0.03)),IF(P$3=$O803+5*$J803,$N803*(1+(O$2*0.03)),"")))))))</f>
        <v>14553</v>
      </c>
      <c r="Q803" s="2" t="str">
        <f t="shared" si="877"/>
        <v/>
      </c>
      <c r="R803" s="2" t="str">
        <f t="shared" si="877"/>
        <v/>
      </c>
      <c r="S803" s="2" t="str">
        <f t="shared" si="877"/>
        <v/>
      </c>
      <c r="T803" s="2" t="str">
        <f t="shared" si="877"/>
        <v/>
      </c>
      <c r="U803" s="2" t="str">
        <f t="shared" si="877"/>
        <v/>
      </c>
      <c r="V803" s="2" t="str">
        <f t="shared" si="877"/>
        <v/>
      </c>
      <c r="W803" s="2" t="str">
        <f t="shared" si="877"/>
        <v/>
      </c>
      <c r="X803" s="2" t="str">
        <f t="shared" si="877"/>
        <v/>
      </c>
      <c r="Y803" s="2" t="str">
        <f t="shared" si="877"/>
        <v/>
      </c>
      <c r="Z803" s="2" t="str">
        <f t="shared" si="877"/>
        <v/>
      </c>
      <c r="AA803" s="2" t="str">
        <f t="shared" si="877"/>
        <v/>
      </c>
      <c r="AB803" s="2" t="str">
        <f t="shared" si="877"/>
        <v/>
      </c>
      <c r="AC803" s="2" t="str">
        <f t="shared" si="877"/>
        <v/>
      </c>
      <c r="AD803" s="2" t="str">
        <f t="shared" si="877"/>
        <v/>
      </c>
      <c r="AE803" s="2" t="str">
        <f t="shared" si="877"/>
        <v/>
      </c>
      <c r="AF803" s="2" t="str">
        <f t="shared" si="877"/>
        <v/>
      </c>
      <c r="AG803" s="2" t="str">
        <f t="shared" si="877"/>
        <v/>
      </c>
      <c r="AH803" s="2" t="str">
        <f t="shared" si="877"/>
        <v/>
      </c>
      <c r="AI803" s="2" t="str">
        <f t="shared" si="877"/>
        <v/>
      </c>
    </row>
    <row r="804" spans="2:35" ht="15" customHeight="1" x14ac:dyDescent="0.3">
      <c r="B804" t="s">
        <v>96</v>
      </c>
      <c r="C804" t="s">
        <v>256</v>
      </c>
      <c r="D804" t="s">
        <v>4</v>
      </c>
      <c r="E804" s="9" t="s">
        <v>398</v>
      </c>
      <c r="F804" t="s">
        <v>110</v>
      </c>
      <c r="G804" s="9"/>
      <c r="H804" s="3">
        <v>15261</v>
      </c>
      <c r="I804" s="8">
        <f>IF(H804="","",INDEX(Systems!F$4:F$985,MATCH($F804,Systems!D$4:D$985,0),1))</f>
        <v>0.35</v>
      </c>
      <c r="J804" s="9">
        <f>IF(H804="","",INDEX(Systems!E$4:E$985,MATCH($F804,Systems!D$4:D$985,0),1))</f>
        <v>5</v>
      </c>
      <c r="K804" s="9" t="s">
        <v>109</v>
      </c>
      <c r="L804" s="9">
        <v>2010</v>
      </c>
      <c r="M804" s="9">
        <v>3</v>
      </c>
      <c r="N804" s="8">
        <f t="shared" si="833"/>
        <v>5341.3499999999995</v>
      </c>
      <c r="O804" s="9">
        <f t="shared" si="834"/>
        <v>2019</v>
      </c>
      <c r="P804" s="2">
        <f t="shared" ref="P804:AI804" si="878">IF($B804="","",IF($O804=P$3,$N804*(1+(O$2*0.03)),IF(P$3=$O804+$J804,$N804*(1+(O$2*0.03)),IF(P$3=$O804+2*$J804,$N804*(1+(O$2*0.03)),IF(P$3=$O804+3*$J804,$N804*(1+(O$2*0.03)),IF(P$3=$O804+4*$J804,$N804*(1+(O$2*0.03)),IF(P$3=$O804+5*$J804,$N804*(1+(O$2*0.03)),"")))))))</f>
        <v>5341.3499999999995</v>
      </c>
      <c r="Q804" s="2" t="str">
        <f t="shared" si="878"/>
        <v/>
      </c>
      <c r="R804" s="2" t="str">
        <f t="shared" si="878"/>
        <v/>
      </c>
      <c r="S804" s="2" t="str">
        <f t="shared" si="878"/>
        <v/>
      </c>
      <c r="T804" s="2" t="str">
        <f t="shared" si="878"/>
        <v/>
      </c>
      <c r="U804" s="2">
        <f t="shared" si="878"/>
        <v>6142.5524999999989</v>
      </c>
      <c r="V804" s="2" t="str">
        <f t="shared" si="878"/>
        <v/>
      </c>
      <c r="W804" s="2" t="str">
        <f t="shared" si="878"/>
        <v/>
      </c>
      <c r="X804" s="2" t="str">
        <f t="shared" si="878"/>
        <v/>
      </c>
      <c r="Y804" s="2" t="str">
        <f t="shared" si="878"/>
        <v/>
      </c>
      <c r="Z804" s="2">
        <f t="shared" si="878"/>
        <v>6943.7549999999992</v>
      </c>
      <c r="AA804" s="2" t="str">
        <f t="shared" si="878"/>
        <v/>
      </c>
      <c r="AB804" s="2" t="str">
        <f t="shared" si="878"/>
        <v/>
      </c>
      <c r="AC804" s="2" t="str">
        <f t="shared" si="878"/>
        <v/>
      </c>
      <c r="AD804" s="2" t="str">
        <f t="shared" si="878"/>
        <v/>
      </c>
      <c r="AE804" s="2">
        <f t="shared" si="878"/>
        <v>7744.9574999999986</v>
      </c>
      <c r="AF804" s="2" t="str">
        <f t="shared" si="878"/>
        <v/>
      </c>
      <c r="AG804" s="2" t="str">
        <f t="shared" si="878"/>
        <v/>
      </c>
      <c r="AH804" s="2" t="str">
        <f t="shared" si="878"/>
        <v/>
      </c>
      <c r="AI804" s="2" t="str">
        <f t="shared" si="878"/>
        <v/>
      </c>
    </row>
    <row r="805" spans="2:35" ht="15" customHeight="1" x14ac:dyDescent="0.3">
      <c r="B805" t="s">
        <v>96</v>
      </c>
      <c r="C805" t="s">
        <v>256</v>
      </c>
      <c r="D805" t="s">
        <v>4</v>
      </c>
      <c r="E805" s="9" t="s">
        <v>511</v>
      </c>
      <c r="F805" t="s">
        <v>110</v>
      </c>
      <c r="G805" s="9"/>
      <c r="H805" s="3">
        <v>1373</v>
      </c>
      <c r="I805" s="8">
        <f>IF(H805="","",INDEX(Systems!F$4:F$985,MATCH($F805,Systems!D$4:D$985,0),1))</f>
        <v>0.35</v>
      </c>
      <c r="J805" s="9">
        <f>IF(H805="","",INDEX(Systems!E$4:E$985,MATCH($F805,Systems!D$4:D$985,0),1))</f>
        <v>5</v>
      </c>
      <c r="K805" s="9" t="s">
        <v>109</v>
      </c>
      <c r="L805" s="9">
        <v>2010</v>
      </c>
      <c r="M805" s="9">
        <v>1</v>
      </c>
      <c r="N805" s="8">
        <f t="shared" si="833"/>
        <v>480.54999999999995</v>
      </c>
      <c r="O805" s="9">
        <f t="shared" si="834"/>
        <v>2019</v>
      </c>
      <c r="P805" s="2">
        <f t="shared" ref="P805:AI805" si="879">IF($B805="","",IF($O805=P$3,$N805*(1+(O$2*0.03)),IF(P$3=$O805+$J805,$N805*(1+(O$2*0.03)),IF(P$3=$O805+2*$J805,$N805*(1+(O$2*0.03)),IF(P$3=$O805+3*$J805,$N805*(1+(O$2*0.03)),IF(P$3=$O805+4*$J805,$N805*(1+(O$2*0.03)),IF(P$3=$O805+5*$J805,$N805*(1+(O$2*0.03)),"")))))))</f>
        <v>480.54999999999995</v>
      </c>
      <c r="Q805" s="2" t="str">
        <f t="shared" si="879"/>
        <v/>
      </c>
      <c r="R805" s="2" t="str">
        <f t="shared" si="879"/>
        <v/>
      </c>
      <c r="S805" s="2" t="str">
        <f t="shared" si="879"/>
        <v/>
      </c>
      <c r="T805" s="2" t="str">
        <f t="shared" si="879"/>
        <v/>
      </c>
      <c r="U805" s="2">
        <f t="shared" si="879"/>
        <v>552.63249999999994</v>
      </c>
      <c r="V805" s="2" t="str">
        <f t="shared" si="879"/>
        <v/>
      </c>
      <c r="W805" s="2" t="str">
        <f t="shared" si="879"/>
        <v/>
      </c>
      <c r="X805" s="2" t="str">
        <f t="shared" si="879"/>
        <v/>
      </c>
      <c r="Y805" s="2" t="str">
        <f t="shared" si="879"/>
        <v/>
      </c>
      <c r="Z805" s="2">
        <f t="shared" si="879"/>
        <v>624.71499999999992</v>
      </c>
      <c r="AA805" s="2" t="str">
        <f t="shared" si="879"/>
        <v/>
      </c>
      <c r="AB805" s="2" t="str">
        <f t="shared" si="879"/>
        <v/>
      </c>
      <c r="AC805" s="2" t="str">
        <f t="shared" si="879"/>
        <v/>
      </c>
      <c r="AD805" s="2" t="str">
        <f t="shared" si="879"/>
        <v/>
      </c>
      <c r="AE805" s="2">
        <f t="shared" si="879"/>
        <v>696.7974999999999</v>
      </c>
      <c r="AF805" s="2" t="str">
        <f t="shared" si="879"/>
        <v/>
      </c>
      <c r="AG805" s="2" t="str">
        <f t="shared" si="879"/>
        <v/>
      </c>
      <c r="AH805" s="2" t="str">
        <f t="shared" si="879"/>
        <v/>
      </c>
      <c r="AI805" s="2" t="str">
        <f t="shared" si="879"/>
        <v/>
      </c>
    </row>
    <row r="806" spans="2:35" ht="15" customHeight="1" x14ac:dyDescent="0.3">
      <c r="B806" t="s">
        <v>96</v>
      </c>
      <c r="C806" t="s">
        <v>256</v>
      </c>
      <c r="D806" t="s">
        <v>4</v>
      </c>
      <c r="E806" s="9" t="s">
        <v>400</v>
      </c>
      <c r="F806" t="s">
        <v>110</v>
      </c>
      <c r="G806" s="9"/>
      <c r="H806" s="3">
        <v>20808</v>
      </c>
      <c r="I806" s="8">
        <f>IF(H806="","",INDEX(Systems!F$4:F$985,MATCH($F806,Systems!D$4:D$985,0),1))</f>
        <v>0.35</v>
      </c>
      <c r="J806" s="9">
        <f>IF(H806="","",INDEX(Systems!E$4:E$985,MATCH($F806,Systems!D$4:D$985,0),1))</f>
        <v>5</v>
      </c>
      <c r="K806" s="9" t="s">
        <v>109</v>
      </c>
      <c r="L806" s="9">
        <v>2015</v>
      </c>
      <c r="M806" s="9">
        <v>3</v>
      </c>
      <c r="N806" s="8">
        <f t="shared" si="833"/>
        <v>7282.7999999999993</v>
      </c>
      <c r="O806" s="9">
        <f t="shared" si="834"/>
        <v>2020</v>
      </c>
      <c r="P806" s="2" t="str">
        <f t="shared" ref="P806:AI806" si="880">IF($B806="","",IF($O806=P$3,$N806*(1+(O$2*0.03)),IF(P$3=$O806+$J806,$N806*(1+(O$2*0.03)),IF(P$3=$O806+2*$J806,$N806*(1+(O$2*0.03)),IF(P$3=$O806+3*$J806,$N806*(1+(O$2*0.03)),IF(P$3=$O806+4*$J806,$N806*(1+(O$2*0.03)),IF(P$3=$O806+5*$J806,$N806*(1+(O$2*0.03)),"")))))))</f>
        <v/>
      </c>
      <c r="Q806" s="2">
        <f t="shared" si="880"/>
        <v>7501.2839999999997</v>
      </c>
      <c r="R806" s="2" t="str">
        <f t="shared" si="880"/>
        <v/>
      </c>
      <c r="S806" s="2" t="str">
        <f t="shared" si="880"/>
        <v/>
      </c>
      <c r="T806" s="2" t="str">
        <f t="shared" si="880"/>
        <v/>
      </c>
      <c r="U806" s="2" t="str">
        <f t="shared" si="880"/>
        <v/>
      </c>
      <c r="V806" s="2">
        <f t="shared" si="880"/>
        <v>8593.7039999999979</v>
      </c>
      <c r="W806" s="2" t="str">
        <f t="shared" si="880"/>
        <v/>
      </c>
      <c r="X806" s="2" t="str">
        <f t="shared" si="880"/>
        <v/>
      </c>
      <c r="Y806" s="2" t="str">
        <f t="shared" si="880"/>
        <v/>
      </c>
      <c r="Z806" s="2" t="str">
        <f t="shared" si="880"/>
        <v/>
      </c>
      <c r="AA806" s="2">
        <f t="shared" si="880"/>
        <v>9686.1239999999998</v>
      </c>
      <c r="AB806" s="2" t="str">
        <f t="shared" si="880"/>
        <v/>
      </c>
      <c r="AC806" s="2" t="str">
        <f t="shared" si="880"/>
        <v/>
      </c>
      <c r="AD806" s="2" t="str">
        <f t="shared" si="880"/>
        <v/>
      </c>
      <c r="AE806" s="2" t="str">
        <f t="shared" si="880"/>
        <v/>
      </c>
      <c r="AF806" s="2">
        <f t="shared" si="880"/>
        <v>10778.543999999998</v>
      </c>
      <c r="AG806" s="2" t="str">
        <f t="shared" si="880"/>
        <v/>
      </c>
      <c r="AH806" s="2" t="str">
        <f t="shared" si="880"/>
        <v/>
      </c>
      <c r="AI806" s="2" t="str">
        <f t="shared" si="880"/>
        <v/>
      </c>
    </row>
    <row r="807" spans="2:35" ht="15" customHeight="1" x14ac:dyDescent="0.3">
      <c r="B807" t="s">
        <v>96</v>
      </c>
      <c r="C807" t="s">
        <v>256</v>
      </c>
      <c r="D807" t="s">
        <v>4</v>
      </c>
      <c r="E807" s="9" t="s">
        <v>532</v>
      </c>
      <c r="F807" t="s">
        <v>110</v>
      </c>
      <c r="G807" s="9"/>
      <c r="H807" s="3">
        <v>2646</v>
      </c>
      <c r="I807" s="8">
        <f>IF(H807="","",INDEX(Systems!F$4:F$985,MATCH($F807,Systems!D$4:D$985,0),1))</f>
        <v>0.35</v>
      </c>
      <c r="J807" s="9">
        <f>IF(H807="","",INDEX(Systems!E$4:E$985,MATCH($F807,Systems!D$4:D$985,0),1))</f>
        <v>5</v>
      </c>
      <c r="K807" s="9" t="s">
        <v>109</v>
      </c>
      <c r="L807" s="9">
        <v>2010</v>
      </c>
      <c r="M807" s="9">
        <v>1</v>
      </c>
      <c r="N807" s="8">
        <f t="shared" ref="N807:N868" si="881">IF(H807="","",H807*I807)</f>
        <v>926.09999999999991</v>
      </c>
      <c r="O807" s="9">
        <f t="shared" ref="O807:O868" si="882">IF(M807="","",IF(IF(M807=1,$C$1,IF(M807=2,L807+(0.8*J807),IF(M807=3,L807+J807)))&lt;$C$1,$C$1,(IF(M807=1,$C$1,IF(M807=2,L807+(0.8*J807),IF(M807=3,L807+J807))))))</f>
        <v>2019</v>
      </c>
      <c r="P807" s="2">
        <f t="shared" ref="P807:AI807" si="883">IF($B807="","",IF($O807=P$3,$N807*(1+(O$2*0.03)),IF(P$3=$O807+$J807,$N807*(1+(O$2*0.03)),IF(P$3=$O807+2*$J807,$N807*(1+(O$2*0.03)),IF(P$3=$O807+3*$J807,$N807*(1+(O$2*0.03)),IF(P$3=$O807+4*$J807,$N807*(1+(O$2*0.03)),IF(P$3=$O807+5*$J807,$N807*(1+(O$2*0.03)),"")))))))</f>
        <v>926.09999999999991</v>
      </c>
      <c r="Q807" s="2" t="str">
        <f t="shared" si="883"/>
        <v/>
      </c>
      <c r="R807" s="2" t="str">
        <f t="shared" si="883"/>
        <v/>
      </c>
      <c r="S807" s="2" t="str">
        <f t="shared" si="883"/>
        <v/>
      </c>
      <c r="T807" s="2" t="str">
        <f t="shared" si="883"/>
        <v/>
      </c>
      <c r="U807" s="2">
        <f t="shared" si="883"/>
        <v>1065.0149999999999</v>
      </c>
      <c r="V807" s="2" t="str">
        <f t="shared" si="883"/>
        <v/>
      </c>
      <c r="W807" s="2" t="str">
        <f t="shared" si="883"/>
        <v/>
      </c>
      <c r="X807" s="2" t="str">
        <f t="shared" si="883"/>
        <v/>
      </c>
      <c r="Y807" s="2" t="str">
        <f t="shared" si="883"/>
        <v/>
      </c>
      <c r="Z807" s="2">
        <f t="shared" si="883"/>
        <v>1203.9299999999998</v>
      </c>
      <c r="AA807" s="2" t="str">
        <f t="shared" si="883"/>
        <v/>
      </c>
      <c r="AB807" s="2" t="str">
        <f t="shared" si="883"/>
        <v/>
      </c>
      <c r="AC807" s="2" t="str">
        <f t="shared" si="883"/>
        <v/>
      </c>
      <c r="AD807" s="2" t="str">
        <f t="shared" si="883"/>
        <v/>
      </c>
      <c r="AE807" s="2">
        <f t="shared" si="883"/>
        <v>1342.8449999999998</v>
      </c>
      <c r="AF807" s="2" t="str">
        <f t="shared" si="883"/>
        <v/>
      </c>
      <c r="AG807" s="2" t="str">
        <f t="shared" si="883"/>
        <v/>
      </c>
      <c r="AH807" s="2" t="str">
        <f t="shared" si="883"/>
        <v/>
      </c>
      <c r="AI807" s="2" t="str">
        <f t="shared" si="883"/>
        <v/>
      </c>
    </row>
    <row r="808" spans="2:35" ht="15" customHeight="1" x14ac:dyDescent="0.3">
      <c r="B808" t="s">
        <v>96</v>
      </c>
      <c r="C808" t="s">
        <v>256</v>
      </c>
      <c r="D808" t="s">
        <v>11</v>
      </c>
      <c r="E808" s="9" t="s">
        <v>533</v>
      </c>
      <c r="F808" t="s">
        <v>78</v>
      </c>
      <c r="G808" s="9"/>
      <c r="H808" s="3">
        <v>229</v>
      </c>
      <c r="I808" s="8">
        <f>IF(H808="","",INDEX(Systems!F$4:F$985,MATCH($F808,Systems!D$4:D$985,0),1))</f>
        <v>18.75</v>
      </c>
      <c r="J808" s="9">
        <f>IF(H808="","",INDEX(Systems!E$4:E$985,MATCH($F808,Systems!D$4:D$985,0),1))</f>
        <v>15</v>
      </c>
      <c r="K808" s="9" t="s">
        <v>109</v>
      </c>
      <c r="L808" s="9">
        <v>2005</v>
      </c>
      <c r="M808" s="9">
        <v>3</v>
      </c>
      <c r="N808" s="8">
        <f t="shared" si="881"/>
        <v>4293.75</v>
      </c>
      <c r="O808" s="9">
        <f t="shared" si="882"/>
        <v>2020</v>
      </c>
      <c r="P808" s="2" t="str">
        <f t="shared" ref="P808:AI808" si="884">IF($B808="","",IF($O808=P$3,$N808*(1+(O$2*0.03)),IF(P$3=$O808+$J808,$N808*(1+(O$2*0.03)),IF(P$3=$O808+2*$J808,$N808*(1+(O$2*0.03)),IF(P$3=$O808+3*$J808,$N808*(1+(O$2*0.03)),IF(P$3=$O808+4*$J808,$N808*(1+(O$2*0.03)),IF(P$3=$O808+5*$J808,$N808*(1+(O$2*0.03)),"")))))))</f>
        <v/>
      </c>
      <c r="Q808" s="2">
        <f t="shared" si="884"/>
        <v>4422.5625</v>
      </c>
      <c r="R808" s="2" t="str">
        <f t="shared" si="884"/>
        <v/>
      </c>
      <c r="S808" s="2" t="str">
        <f t="shared" si="884"/>
        <v/>
      </c>
      <c r="T808" s="2" t="str">
        <f t="shared" si="884"/>
        <v/>
      </c>
      <c r="U808" s="2" t="str">
        <f t="shared" si="884"/>
        <v/>
      </c>
      <c r="V808" s="2" t="str">
        <f t="shared" si="884"/>
        <v/>
      </c>
      <c r="W808" s="2" t="str">
        <f t="shared" si="884"/>
        <v/>
      </c>
      <c r="X808" s="2" t="str">
        <f t="shared" si="884"/>
        <v/>
      </c>
      <c r="Y808" s="2" t="str">
        <f t="shared" si="884"/>
        <v/>
      </c>
      <c r="Z808" s="2" t="str">
        <f t="shared" si="884"/>
        <v/>
      </c>
      <c r="AA808" s="2" t="str">
        <f t="shared" si="884"/>
        <v/>
      </c>
      <c r="AB808" s="2" t="str">
        <f t="shared" si="884"/>
        <v/>
      </c>
      <c r="AC808" s="2" t="str">
        <f t="shared" si="884"/>
        <v/>
      </c>
      <c r="AD808" s="2" t="str">
        <f t="shared" si="884"/>
        <v/>
      </c>
      <c r="AE808" s="2" t="str">
        <f t="shared" si="884"/>
        <v/>
      </c>
      <c r="AF808" s="2">
        <f t="shared" si="884"/>
        <v>6354.75</v>
      </c>
      <c r="AG808" s="2" t="str">
        <f t="shared" si="884"/>
        <v/>
      </c>
      <c r="AH808" s="2" t="str">
        <f t="shared" si="884"/>
        <v/>
      </c>
      <c r="AI808" s="2" t="str">
        <f t="shared" si="884"/>
        <v/>
      </c>
    </row>
    <row r="809" spans="2:35" ht="15" customHeight="1" x14ac:dyDescent="0.3">
      <c r="B809" t="s">
        <v>96</v>
      </c>
      <c r="C809" t="s">
        <v>256</v>
      </c>
      <c r="D809" t="s">
        <v>11</v>
      </c>
      <c r="E809" s="9" t="s">
        <v>534</v>
      </c>
      <c r="F809" t="s">
        <v>78</v>
      </c>
      <c r="G809" s="9"/>
      <c r="H809" s="3">
        <v>147</v>
      </c>
      <c r="I809" s="8">
        <f>IF(H809="","",INDEX(Systems!F$4:F$985,MATCH($F809,Systems!D$4:D$985,0),1))</f>
        <v>18.75</v>
      </c>
      <c r="J809" s="9">
        <f>IF(H809="","",INDEX(Systems!E$4:E$985,MATCH($F809,Systems!D$4:D$985,0),1))</f>
        <v>15</v>
      </c>
      <c r="K809" s="9" t="s">
        <v>109</v>
      </c>
      <c r="L809" s="9">
        <v>2005</v>
      </c>
      <c r="M809" s="9">
        <v>3</v>
      </c>
      <c r="N809" s="8">
        <f t="shared" si="881"/>
        <v>2756.25</v>
      </c>
      <c r="O809" s="9">
        <f t="shared" si="882"/>
        <v>2020</v>
      </c>
      <c r="P809" s="2" t="str">
        <f t="shared" ref="P809:AI809" si="885">IF($B809="","",IF($O809=P$3,$N809*(1+(O$2*0.03)),IF(P$3=$O809+$J809,$N809*(1+(O$2*0.03)),IF(P$3=$O809+2*$J809,$N809*(1+(O$2*0.03)),IF(P$3=$O809+3*$J809,$N809*(1+(O$2*0.03)),IF(P$3=$O809+4*$J809,$N809*(1+(O$2*0.03)),IF(P$3=$O809+5*$J809,$N809*(1+(O$2*0.03)),"")))))))</f>
        <v/>
      </c>
      <c r="Q809" s="2">
        <f t="shared" si="885"/>
        <v>2838.9375</v>
      </c>
      <c r="R809" s="2" t="str">
        <f t="shared" si="885"/>
        <v/>
      </c>
      <c r="S809" s="2" t="str">
        <f t="shared" si="885"/>
        <v/>
      </c>
      <c r="T809" s="2" t="str">
        <f t="shared" si="885"/>
        <v/>
      </c>
      <c r="U809" s="2" t="str">
        <f t="shared" si="885"/>
        <v/>
      </c>
      <c r="V809" s="2" t="str">
        <f t="shared" si="885"/>
        <v/>
      </c>
      <c r="W809" s="2" t="str">
        <f t="shared" si="885"/>
        <v/>
      </c>
      <c r="X809" s="2" t="str">
        <f t="shared" si="885"/>
        <v/>
      </c>
      <c r="Y809" s="2" t="str">
        <f t="shared" si="885"/>
        <v/>
      </c>
      <c r="Z809" s="2" t="str">
        <f t="shared" si="885"/>
        <v/>
      </c>
      <c r="AA809" s="2" t="str">
        <f t="shared" si="885"/>
        <v/>
      </c>
      <c r="AB809" s="2" t="str">
        <f t="shared" si="885"/>
        <v/>
      </c>
      <c r="AC809" s="2" t="str">
        <f t="shared" si="885"/>
        <v/>
      </c>
      <c r="AD809" s="2" t="str">
        <f t="shared" si="885"/>
        <v/>
      </c>
      <c r="AE809" s="2" t="str">
        <f t="shared" si="885"/>
        <v/>
      </c>
      <c r="AF809" s="2">
        <f t="shared" si="885"/>
        <v>4079.25</v>
      </c>
      <c r="AG809" s="2" t="str">
        <f t="shared" si="885"/>
        <v/>
      </c>
      <c r="AH809" s="2" t="str">
        <f t="shared" si="885"/>
        <v/>
      </c>
      <c r="AI809" s="2" t="str">
        <f t="shared" si="885"/>
        <v/>
      </c>
    </row>
    <row r="810" spans="2:35" ht="15" customHeight="1" x14ac:dyDescent="0.3">
      <c r="B810" t="s">
        <v>96</v>
      </c>
      <c r="C810" t="s">
        <v>256</v>
      </c>
      <c r="D810" t="s">
        <v>11</v>
      </c>
      <c r="E810" s="9" t="s">
        <v>410</v>
      </c>
      <c r="F810" t="s">
        <v>79</v>
      </c>
      <c r="G810" s="9"/>
      <c r="H810" s="3">
        <v>1305</v>
      </c>
      <c r="I810" s="8">
        <f>IF(H810="","",INDEX(Systems!F$4:F$985,MATCH($F810,Systems!D$4:D$985,0),1))</f>
        <v>22.5</v>
      </c>
      <c r="J810" s="9">
        <f>IF(H810="","",INDEX(Systems!E$4:E$985,MATCH($F810,Systems!D$4:D$985,0),1))</f>
        <v>15</v>
      </c>
      <c r="K810" s="9" t="s">
        <v>109</v>
      </c>
      <c r="L810" s="9">
        <v>2005</v>
      </c>
      <c r="M810" s="9">
        <v>3</v>
      </c>
      <c r="N810" s="8">
        <f t="shared" si="881"/>
        <v>29362.5</v>
      </c>
      <c r="O810" s="9">
        <f t="shared" si="882"/>
        <v>2020</v>
      </c>
      <c r="P810" s="2" t="str">
        <f t="shared" ref="P810:AI810" si="886">IF($B810="","",IF($O810=P$3,$N810*(1+(O$2*0.03)),IF(P$3=$O810+$J810,$N810*(1+(O$2*0.03)),IF(P$3=$O810+2*$J810,$N810*(1+(O$2*0.03)),IF(P$3=$O810+3*$J810,$N810*(1+(O$2*0.03)),IF(P$3=$O810+4*$J810,$N810*(1+(O$2*0.03)),IF(P$3=$O810+5*$J810,$N810*(1+(O$2*0.03)),"")))))))</f>
        <v/>
      </c>
      <c r="Q810" s="2">
        <f t="shared" si="886"/>
        <v>30243.375</v>
      </c>
      <c r="R810" s="2" t="str">
        <f t="shared" si="886"/>
        <v/>
      </c>
      <c r="S810" s="2" t="str">
        <f t="shared" si="886"/>
        <v/>
      </c>
      <c r="T810" s="2" t="str">
        <f t="shared" si="886"/>
        <v/>
      </c>
      <c r="U810" s="2" t="str">
        <f t="shared" si="886"/>
        <v/>
      </c>
      <c r="V810" s="2" t="str">
        <f t="shared" si="886"/>
        <v/>
      </c>
      <c r="W810" s="2" t="str">
        <f t="shared" si="886"/>
        <v/>
      </c>
      <c r="X810" s="2" t="str">
        <f t="shared" si="886"/>
        <v/>
      </c>
      <c r="Y810" s="2" t="str">
        <f t="shared" si="886"/>
        <v/>
      </c>
      <c r="Z810" s="2" t="str">
        <f t="shared" si="886"/>
        <v/>
      </c>
      <c r="AA810" s="2" t="str">
        <f t="shared" si="886"/>
        <v/>
      </c>
      <c r="AB810" s="2" t="str">
        <f t="shared" si="886"/>
        <v/>
      </c>
      <c r="AC810" s="2" t="str">
        <f t="shared" si="886"/>
        <v/>
      </c>
      <c r="AD810" s="2" t="str">
        <f t="shared" si="886"/>
        <v/>
      </c>
      <c r="AE810" s="2" t="str">
        <f t="shared" si="886"/>
        <v/>
      </c>
      <c r="AF810" s="2">
        <f t="shared" si="886"/>
        <v>43456.5</v>
      </c>
      <c r="AG810" s="2" t="str">
        <f t="shared" si="886"/>
        <v/>
      </c>
      <c r="AH810" s="2" t="str">
        <f t="shared" si="886"/>
        <v/>
      </c>
      <c r="AI810" s="2" t="str">
        <f t="shared" si="886"/>
        <v/>
      </c>
    </row>
    <row r="811" spans="2:35" ht="15" customHeight="1" x14ac:dyDescent="0.3">
      <c r="B811" t="s">
        <v>96</v>
      </c>
      <c r="C811" t="s">
        <v>256</v>
      </c>
      <c r="D811" t="s">
        <v>131</v>
      </c>
      <c r="F811" t="s">
        <v>38</v>
      </c>
      <c r="G811" s="9"/>
      <c r="H811" s="3">
        <v>1</v>
      </c>
      <c r="I811" s="8">
        <f>IF(H811="","",INDEX(Systems!F$4:F$985,MATCH($F811,Systems!D$4:D$985,0),1))</f>
        <v>20000</v>
      </c>
      <c r="J811" s="9">
        <f>IF(H811="","",INDEX(Systems!E$4:E$985,MATCH($F811,Systems!D$4:D$985,0),1))</f>
        <v>15</v>
      </c>
      <c r="K811" s="9" t="s">
        <v>109</v>
      </c>
      <c r="L811" s="9">
        <v>2000</v>
      </c>
      <c r="M811" s="9">
        <v>3</v>
      </c>
      <c r="N811" s="8">
        <f t="shared" si="881"/>
        <v>20000</v>
      </c>
      <c r="O811" s="9">
        <f t="shared" si="882"/>
        <v>2019</v>
      </c>
      <c r="P811" s="2">
        <f t="shared" ref="P811:AI811" si="887">IF($B811="","",IF($O811=P$3,$N811*(1+(O$2*0.03)),IF(P$3=$O811+$J811,$N811*(1+(O$2*0.03)),IF(P$3=$O811+2*$J811,$N811*(1+(O$2*0.03)),IF(P$3=$O811+3*$J811,$N811*(1+(O$2*0.03)),IF(P$3=$O811+4*$J811,$N811*(1+(O$2*0.03)),IF(P$3=$O811+5*$J811,$N811*(1+(O$2*0.03)),"")))))))</f>
        <v>20000</v>
      </c>
      <c r="Q811" s="2" t="str">
        <f t="shared" si="887"/>
        <v/>
      </c>
      <c r="R811" s="2" t="str">
        <f t="shared" si="887"/>
        <v/>
      </c>
      <c r="S811" s="2" t="str">
        <f t="shared" si="887"/>
        <v/>
      </c>
      <c r="T811" s="2" t="str">
        <f t="shared" si="887"/>
        <v/>
      </c>
      <c r="U811" s="2" t="str">
        <f t="shared" si="887"/>
        <v/>
      </c>
      <c r="V811" s="2" t="str">
        <f t="shared" si="887"/>
        <v/>
      </c>
      <c r="W811" s="2" t="str">
        <f t="shared" si="887"/>
        <v/>
      </c>
      <c r="X811" s="2" t="str">
        <f t="shared" si="887"/>
        <v/>
      </c>
      <c r="Y811" s="2" t="str">
        <f t="shared" si="887"/>
        <v/>
      </c>
      <c r="Z811" s="2" t="str">
        <f t="shared" si="887"/>
        <v/>
      </c>
      <c r="AA811" s="2" t="str">
        <f t="shared" si="887"/>
        <v/>
      </c>
      <c r="AB811" s="2" t="str">
        <f t="shared" si="887"/>
        <v/>
      </c>
      <c r="AC811" s="2" t="str">
        <f t="shared" si="887"/>
        <v/>
      </c>
      <c r="AD811" s="2" t="str">
        <f t="shared" si="887"/>
        <v/>
      </c>
      <c r="AE811" s="2">
        <f t="shared" si="887"/>
        <v>29000</v>
      </c>
      <c r="AF811" s="2" t="str">
        <f t="shared" si="887"/>
        <v/>
      </c>
      <c r="AG811" s="2" t="str">
        <f t="shared" si="887"/>
        <v/>
      </c>
      <c r="AH811" s="2" t="str">
        <f t="shared" si="887"/>
        <v/>
      </c>
      <c r="AI811" s="2" t="str">
        <f t="shared" si="887"/>
        <v/>
      </c>
    </row>
    <row r="812" spans="2:35" ht="15" customHeight="1" x14ac:dyDescent="0.3">
      <c r="B812" t="s">
        <v>96</v>
      </c>
      <c r="C812" t="s">
        <v>256</v>
      </c>
      <c r="D812" t="s">
        <v>131</v>
      </c>
      <c r="F812" t="s">
        <v>146</v>
      </c>
      <c r="G812" s="9"/>
      <c r="H812" s="3">
        <v>1</v>
      </c>
      <c r="I812" s="8">
        <f>IF(H812="","",INDEX(Systems!F$4:F$985,MATCH($F812,Systems!D$4:D$985,0),1))</f>
        <v>40000</v>
      </c>
      <c r="J812" s="9">
        <f>IF(H812="","",INDEX(Systems!E$4:E$985,MATCH($F812,Systems!D$4:D$985,0),1))</f>
        <v>20</v>
      </c>
      <c r="K812" s="9" t="s">
        <v>109</v>
      </c>
      <c r="L812" s="9">
        <v>2000</v>
      </c>
      <c r="M812" s="9">
        <v>3</v>
      </c>
      <c r="N812" s="8">
        <f t="shared" si="881"/>
        <v>40000</v>
      </c>
      <c r="O812" s="9">
        <f t="shared" si="882"/>
        <v>2020</v>
      </c>
      <c r="P812" s="2" t="str">
        <f t="shared" ref="P812:AI812" si="888">IF($B812="","",IF($O812=P$3,$N812*(1+(O$2*0.03)),IF(P$3=$O812+$J812,$N812*(1+(O$2*0.03)),IF(P$3=$O812+2*$J812,$N812*(1+(O$2*0.03)),IF(P$3=$O812+3*$J812,$N812*(1+(O$2*0.03)),IF(P$3=$O812+4*$J812,$N812*(1+(O$2*0.03)),IF(P$3=$O812+5*$J812,$N812*(1+(O$2*0.03)),"")))))))</f>
        <v/>
      </c>
      <c r="Q812" s="2">
        <f t="shared" si="888"/>
        <v>41200</v>
      </c>
      <c r="R812" s="2" t="str">
        <f t="shared" si="888"/>
        <v/>
      </c>
      <c r="S812" s="2" t="str">
        <f t="shared" si="888"/>
        <v/>
      </c>
      <c r="T812" s="2" t="str">
        <f t="shared" si="888"/>
        <v/>
      </c>
      <c r="U812" s="2" t="str">
        <f t="shared" si="888"/>
        <v/>
      </c>
      <c r="V812" s="2" t="str">
        <f t="shared" si="888"/>
        <v/>
      </c>
      <c r="W812" s="2" t="str">
        <f t="shared" si="888"/>
        <v/>
      </c>
      <c r="X812" s="2" t="str">
        <f t="shared" si="888"/>
        <v/>
      </c>
      <c r="Y812" s="2" t="str">
        <f t="shared" si="888"/>
        <v/>
      </c>
      <c r="Z812" s="2" t="str">
        <f t="shared" si="888"/>
        <v/>
      </c>
      <c r="AA812" s="2" t="str">
        <f t="shared" si="888"/>
        <v/>
      </c>
      <c r="AB812" s="2" t="str">
        <f t="shared" si="888"/>
        <v/>
      </c>
      <c r="AC812" s="2" t="str">
        <f t="shared" si="888"/>
        <v/>
      </c>
      <c r="AD812" s="2" t="str">
        <f t="shared" si="888"/>
        <v/>
      </c>
      <c r="AE812" s="2" t="str">
        <f t="shared" si="888"/>
        <v/>
      </c>
      <c r="AF812" s="2" t="str">
        <f t="shared" si="888"/>
        <v/>
      </c>
      <c r="AG812" s="2" t="str">
        <f t="shared" si="888"/>
        <v/>
      </c>
      <c r="AH812" s="2" t="str">
        <f t="shared" si="888"/>
        <v/>
      </c>
      <c r="AI812" s="2" t="str">
        <f t="shared" si="888"/>
        <v/>
      </c>
    </row>
    <row r="813" spans="2:35" ht="15" customHeight="1" x14ac:dyDescent="0.3">
      <c r="B813" t="s">
        <v>96</v>
      </c>
      <c r="C813" t="s">
        <v>256</v>
      </c>
      <c r="D813" t="s">
        <v>12</v>
      </c>
      <c r="F813" t="s">
        <v>73</v>
      </c>
      <c r="G813" s="9"/>
      <c r="H813" s="3">
        <v>9100</v>
      </c>
      <c r="I813" s="8">
        <f>IF(H813="","",INDEX(Systems!F$4:F$985,MATCH($F813,Systems!D$4:D$985,0),1))</f>
        <v>3.15</v>
      </c>
      <c r="J813" s="9">
        <f>IF(H813="","",INDEX(Systems!E$4:E$985,MATCH($F813,Systems!D$4:D$985,0),1))</f>
        <v>5</v>
      </c>
      <c r="K813" s="9" t="s">
        <v>109</v>
      </c>
      <c r="L813" s="9">
        <v>2003</v>
      </c>
      <c r="M813" s="9">
        <v>3</v>
      </c>
      <c r="N813" s="8">
        <f t="shared" si="881"/>
        <v>28665</v>
      </c>
      <c r="O813" s="9">
        <f t="shared" si="882"/>
        <v>2019</v>
      </c>
      <c r="P813" s="2">
        <f t="shared" ref="P813:AI813" si="889">IF($B813="","",IF($O813=P$3,$N813*(1+(O$2*0.03)),IF(P$3=$O813+$J813,$N813*(1+(O$2*0.03)),IF(P$3=$O813+2*$J813,$N813*(1+(O$2*0.03)),IF(P$3=$O813+3*$J813,$N813*(1+(O$2*0.03)),IF(P$3=$O813+4*$J813,$N813*(1+(O$2*0.03)),IF(P$3=$O813+5*$J813,$N813*(1+(O$2*0.03)),"")))))))</f>
        <v>28665</v>
      </c>
      <c r="Q813" s="2" t="str">
        <f t="shared" si="889"/>
        <v/>
      </c>
      <c r="R813" s="2" t="str">
        <f t="shared" si="889"/>
        <v/>
      </c>
      <c r="S813" s="2" t="str">
        <f t="shared" si="889"/>
        <v/>
      </c>
      <c r="T813" s="2" t="str">
        <f t="shared" si="889"/>
        <v/>
      </c>
      <c r="U813" s="2">
        <f t="shared" si="889"/>
        <v>32964.75</v>
      </c>
      <c r="V813" s="2" t="str">
        <f t="shared" si="889"/>
        <v/>
      </c>
      <c r="W813" s="2" t="str">
        <f t="shared" si="889"/>
        <v/>
      </c>
      <c r="X813" s="2" t="str">
        <f t="shared" si="889"/>
        <v/>
      </c>
      <c r="Y813" s="2" t="str">
        <f t="shared" si="889"/>
        <v/>
      </c>
      <c r="Z813" s="2">
        <f t="shared" si="889"/>
        <v>37264.5</v>
      </c>
      <c r="AA813" s="2" t="str">
        <f t="shared" si="889"/>
        <v/>
      </c>
      <c r="AB813" s="2" t="str">
        <f t="shared" si="889"/>
        <v/>
      </c>
      <c r="AC813" s="2" t="str">
        <f t="shared" si="889"/>
        <v/>
      </c>
      <c r="AD813" s="2" t="str">
        <f t="shared" si="889"/>
        <v/>
      </c>
      <c r="AE813" s="2">
        <f t="shared" si="889"/>
        <v>41564.25</v>
      </c>
      <c r="AF813" s="2" t="str">
        <f t="shared" si="889"/>
        <v/>
      </c>
      <c r="AG813" s="2" t="str">
        <f t="shared" si="889"/>
        <v/>
      </c>
      <c r="AH813" s="2" t="str">
        <f t="shared" si="889"/>
        <v/>
      </c>
      <c r="AI813" s="2" t="str">
        <f t="shared" si="889"/>
        <v/>
      </c>
    </row>
    <row r="814" spans="2:35" ht="15" customHeight="1" x14ac:dyDescent="0.3">
      <c r="B814" t="s">
        <v>96</v>
      </c>
      <c r="C814" t="s">
        <v>256</v>
      </c>
      <c r="D814" t="s">
        <v>7</v>
      </c>
      <c r="E814" s="9" t="s">
        <v>296</v>
      </c>
      <c r="F814" t="s">
        <v>50</v>
      </c>
      <c r="G814" s="9"/>
      <c r="H814" s="3">
        <v>3289</v>
      </c>
      <c r="I814" s="8">
        <f>IF(H814="","",INDEX(Systems!F$4:F$985,MATCH($F814,Systems!D$4:D$985,0),1))</f>
        <v>7.9</v>
      </c>
      <c r="J814" s="9">
        <f>IF(H814="","",INDEX(Systems!E$4:E$985,MATCH($F814,Systems!D$4:D$985,0),1))</f>
        <v>15</v>
      </c>
      <c r="K814" s="9" t="s">
        <v>109</v>
      </c>
      <c r="L814" s="9">
        <v>2000</v>
      </c>
      <c r="M814" s="9">
        <v>2</v>
      </c>
      <c r="N814" s="8">
        <f t="shared" si="881"/>
        <v>25983.100000000002</v>
      </c>
      <c r="O814" s="9">
        <f t="shared" si="882"/>
        <v>2019</v>
      </c>
      <c r="P814" s="2">
        <f t="shared" ref="P814:AI814" si="890">IF($B814="","",IF($O814=P$3,$N814*(1+(O$2*0.03)),IF(P$3=$O814+$J814,$N814*(1+(O$2*0.03)),IF(P$3=$O814+2*$J814,$N814*(1+(O$2*0.03)),IF(P$3=$O814+3*$J814,$N814*(1+(O$2*0.03)),IF(P$3=$O814+4*$J814,$N814*(1+(O$2*0.03)),IF(P$3=$O814+5*$J814,$N814*(1+(O$2*0.03)),"")))))))</f>
        <v>25983.100000000002</v>
      </c>
      <c r="Q814" s="2" t="str">
        <f t="shared" si="890"/>
        <v/>
      </c>
      <c r="R814" s="2" t="str">
        <f t="shared" si="890"/>
        <v/>
      </c>
      <c r="S814" s="2" t="str">
        <f t="shared" si="890"/>
        <v/>
      </c>
      <c r="T814" s="2" t="str">
        <f t="shared" si="890"/>
        <v/>
      </c>
      <c r="U814" s="2" t="str">
        <f t="shared" si="890"/>
        <v/>
      </c>
      <c r="V814" s="2" t="str">
        <f t="shared" si="890"/>
        <v/>
      </c>
      <c r="W814" s="2" t="str">
        <f t="shared" si="890"/>
        <v/>
      </c>
      <c r="X814" s="2" t="str">
        <f t="shared" si="890"/>
        <v/>
      </c>
      <c r="Y814" s="2" t="str">
        <f t="shared" si="890"/>
        <v/>
      </c>
      <c r="Z814" s="2" t="str">
        <f t="shared" si="890"/>
        <v/>
      </c>
      <c r="AA814" s="2" t="str">
        <f t="shared" si="890"/>
        <v/>
      </c>
      <c r="AB814" s="2" t="str">
        <f t="shared" si="890"/>
        <v/>
      </c>
      <c r="AC814" s="2" t="str">
        <f t="shared" si="890"/>
        <v/>
      </c>
      <c r="AD814" s="2" t="str">
        <f t="shared" si="890"/>
        <v/>
      </c>
      <c r="AE814" s="2">
        <f t="shared" si="890"/>
        <v>37675.495000000003</v>
      </c>
      <c r="AF814" s="2" t="str">
        <f t="shared" si="890"/>
        <v/>
      </c>
      <c r="AG814" s="2" t="str">
        <f t="shared" si="890"/>
        <v/>
      </c>
      <c r="AH814" s="2" t="str">
        <f t="shared" si="890"/>
        <v/>
      </c>
      <c r="AI814" s="2" t="str">
        <f t="shared" si="890"/>
        <v/>
      </c>
    </row>
    <row r="815" spans="2:35" ht="15" customHeight="1" x14ac:dyDescent="0.3">
      <c r="B815" t="s">
        <v>96</v>
      </c>
      <c r="C815" t="s">
        <v>256</v>
      </c>
      <c r="D815" t="s">
        <v>7</v>
      </c>
      <c r="E815" s="9" t="s">
        <v>475</v>
      </c>
      <c r="F815" t="s">
        <v>50</v>
      </c>
      <c r="G815" s="9"/>
      <c r="H815" s="3">
        <v>3724</v>
      </c>
      <c r="I815" s="8">
        <f>IF(H815="","",INDEX(Systems!F$4:F$985,MATCH($F815,Systems!D$4:D$985,0),1))</f>
        <v>7.9</v>
      </c>
      <c r="J815" s="9">
        <f>IF(H815="","",INDEX(Systems!E$4:E$985,MATCH($F815,Systems!D$4:D$985,0),1))</f>
        <v>15</v>
      </c>
      <c r="K815" s="9" t="s">
        <v>109</v>
      </c>
      <c r="L815" s="9">
        <v>2000</v>
      </c>
      <c r="M815" s="9">
        <v>2</v>
      </c>
      <c r="N815" s="8">
        <f t="shared" si="881"/>
        <v>29419.600000000002</v>
      </c>
      <c r="O815" s="9">
        <f t="shared" si="882"/>
        <v>2019</v>
      </c>
      <c r="P815" s="2">
        <f t="shared" ref="P815:AI815" si="891">IF($B815="","",IF($O815=P$3,$N815*(1+(O$2*0.03)),IF(P$3=$O815+$J815,$N815*(1+(O$2*0.03)),IF(P$3=$O815+2*$J815,$N815*(1+(O$2*0.03)),IF(P$3=$O815+3*$J815,$N815*(1+(O$2*0.03)),IF(P$3=$O815+4*$J815,$N815*(1+(O$2*0.03)),IF(P$3=$O815+5*$J815,$N815*(1+(O$2*0.03)),"")))))))</f>
        <v>29419.600000000002</v>
      </c>
      <c r="Q815" s="2" t="str">
        <f t="shared" si="891"/>
        <v/>
      </c>
      <c r="R815" s="2" t="str">
        <f t="shared" si="891"/>
        <v/>
      </c>
      <c r="S815" s="2" t="str">
        <f t="shared" si="891"/>
        <v/>
      </c>
      <c r="T815" s="2" t="str">
        <f t="shared" si="891"/>
        <v/>
      </c>
      <c r="U815" s="2" t="str">
        <f t="shared" si="891"/>
        <v/>
      </c>
      <c r="V815" s="2" t="str">
        <f t="shared" si="891"/>
        <v/>
      </c>
      <c r="W815" s="2" t="str">
        <f t="shared" si="891"/>
        <v/>
      </c>
      <c r="X815" s="2" t="str">
        <f t="shared" si="891"/>
        <v/>
      </c>
      <c r="Y815" s="2" t="str">
        <f t="shared" si="891"/>
        <v/>
      </c>
      <c r="Z815" s="2" t="str">
        <f t="shared" si="891"/>
        <v/>
      </c>
      <c r="AA815" s="2" t="str">
        <f t="shared" si="891"/>
        <v/>
      </c>
      <c r="AB815" s="2" t="str">
        <f t="shared" si="891"/>
        <v/>
      </c>
      <c r="AC815" s="2" t="str">
        <f t="shared" si="891"/>
        <v/>
      </c>
      <c r="AD815" s="2" t="str">
        <f t="shared" si="891"/>
        <v/>
      </c>
      <c r="AE815" s="2">
        <f t="shared" si="891"/>
        <v>42658.42</v>
      </c>
      <c r="AF815" s="2" t="str">
        <f t="shared" si="891"/>
        <v/>
      </c>
      <c r="AG815" s="2" t="str">
        <f t="shared" si="891"/>
        <v/>
      </c>
      <c r="AH815" s="2" t="str">
        <f t="shared" si="891"/>
        <v/>
      </c>
      <c r="AI815" s="2" t="str">
        <f t="shared" si="891"/>
        <v/>
      </c>
    </row>
    <row r="816" spans="2:35" ht="15" customHeight="1" x14ac:dyDescent="0.3">
      <c r="B816" t="s">
        <v>96</v>
      </c>
      <c r="C816" t="s">
        <v>256</v>
      </c>
      <c r="D816" t="s">
        <v>7</v>
      </c>
      <c r="E816" s="9" t="s">
        <v>476</v>
      </c>
      <c r="F816" t="s">
        <v>50</v>
      </c>
      <c r="G816" s="9"/>
      <c r="H816" s="3">
        <v>1596</v>
      </c>
      <c r="I816" s="8">
        <f>IF(H816="","",INDEX(Systems!F$4:F$985,MATCH($F816,Systems!D$4:D$985,0),1))</f>
        <v>7.9</v>
      </c>
      <c r="J816" s="9">
        <f>IF(H816="","",INDEX(Systems!E$4:E$985,MATCH($F816,Systems!D$4:D$985,0),1))</f>
        <v>15</v>
      </c>
      <c r="K816" s="9" t="s">
        <v>109</v>
      </c>
      <c r="L816" s="9">
        <v>2000</v>
      </c>
      <c r="M816" s="9">
        <v>2</v>
      </c>
      <c r="N816" s="8">
        <f t="shared" si="881"/>
        <v>12608.400000000001</v>
      </c>
      <c r="O816" s="9">
        <f t="shared" si="882"/>
        <v>2019</v>
      </c>
      <c r="P816" s="2">
        <f t="shared" ref="P816:AI816" si="892">IF($B816="","",IF($O816=P$3,$N816*(1+(O$2*0.03)),IF(P$3=$O816+$J816,$N816*(1+(O$2*0.03)),IF(P$3=$O816+2*$J816,$N816*(1+(O$2*0.03)),IF(P$3=$O816+3*$J816,$N816*(1+(O$2*0.03)),IF(P$3=$O816+4*$J816,$N816*(1+(O$2*0.03)),IF(P$3=$O816+5*$J816,$N816*(1+(O$2*0.03)),"")))))))</f>
        <v>12608.400000000001</v>
      </c>
      <c r="Q816" s="2" t="str">
        <f t="shared" si="892"/>
        <v/>
      </c>
      <c r="R816" s="2" t="str">
        <f t="shared" si="892"/>
        <v/>
      </c>
      <c r="S816" s="2" t="str">
        <f t="shared" si="892"/>
        <v/>
      </c>
      <c r="T816" s="2" t="str">
        <f t="shared" si="892"/>
        <v/>
      </c>
      <c r="U816" s="2" t="str">
        <f t="shared" si="892"/>
        <v/>
      </c>
      <c r="V816" s="2" t="str">
        <f t="shared" si="892"/>
        <v/>
      </c>
      <c r="W816" s="2" t="str">
        <f t="shared" si="892"/>
        <v/>
      </c>
      <c r="X816" s="2" t="str">
        <f t="shared" si="892"/>
        <v/>
      </c>
      <c r="Y816" s="2" t="str">
        <f t="shared" si="892"/>
        <v/>
      </c>
      <c r="Z816" s="2" t="str">
        <f t="shared" si="892"/>
        <v/>
      </c>
      <c r="AA816" s="2" t="str">
        <f t="shared" si="892"/>
        <v/>
      </c>
      <c r="AB816" s="2" t="str">
        <f t="shared" si="892"/>
        <v/>
      </c>
      <c r="AC816" s="2" t="str">
        <f t="shared" si="892"/>
        <v/>
      </c>
      <c r="AD816" s="2" t="str">
        <f t="shared" si="892"/>
        <v/>
      </c>
      <c r="AE816" s="2">
        <f t="shared" si="892"/>
        <v>18282.18</v>
      </c>
      <c r="AF816" s="2" t="str">
        <f t="shared" si="892"/>
        <v/>
      </c>
      <c r="AG816" s="2" t="str">
        <f t="shared" si="892"/>
        <v/>
      </c>
      <c r="AH816" s="2" t="str">
        <f t="shared" si="892"/>
        <v/>
      </c>
      <c r="AI816" s="2" t="str">
        <f t="shared" si="892"/>
        <v/>
      </c>
    </row>
    <row r="817" spans="2:35" ht="15" customHeight="1" x14ac:dyDescent="0.3">
      <c r="B817" t="s">
        <v>96</v>
      </c>
      <c r="C817" t="s">
        <v>256</v>
      </c>
      <c r="D817" t="s">
        <v>7</v>
      </c>
      <c r="E817" s="9" t="s">
        <v>528</v>
      </c>
      <c r="F817" t="s">
        <v>50</v>
      </c>
      <c r="G817" s="9"/>
      <c r="H817" s="3">
        <v>960</v>
      </c>
      <c r="I817" s="8">
        <f>IF(H817="","",INDEX(Systems!F$4:F$985,MATCH($F817,Systems!D$4:D$985,0),1))</f>
        <v>7.9</v>
      </c>
      <c r="J817" s="9">
        <f>IF(H817="","",INDEX(Systems!E$4:E$985,MATCH($F817,Systems!D$4:D$985,0),1))</f>
        <v>15</v>
      </c>
      <c r="K817" s="9" t="s">
        <v>108</v>
      </c>
      <c r="L817" s="9">
        <v>2016</v>
      </c>
      <c r="M817" s="9">
        <v>3</v>
      </c>
      <c r="N817" s="8">
        <f t="shared" si="881"/>
        <v>7584</v>
      </c>
      <c r="O817" s="9">
        <f t="shared" si="882"/>
        <v>2031</v>
      </c>
      <c r="P817" s="2" t="str">
        <f t="shared" ref="P817:AI817" si="893">IF($B817="","",IF($O817=P$3,$N817*(1+(O$2*0.03)),IF(P$3=$O817+$J817,$N817*(1+(O$2*0.03)),IF(P$3=$O817+2*$J817,$N817*(1+(O$2*0.03)),IF(P$3=$O817+3*$J817,$N817*(1+(O$2*0.03)),IF(P$3=$O817+4*$J817,$N817*(1+(O$2*0.03)),IF(P$3=$O817+5*$J817,$N817*(1+(O$2*0.03)),"")))))))</f>
        <v/>
      </c>
      <c r="Q817" s="2" t="str">
        <f t="shared" si="893"/>
        <v/>
      </c>
      <c r="R817" s="2" t="str">
        <f t="shared" si="893"/>
        <v/>
      </c>
      <c r="S817" s="2" t="str">
        <f t="shared" si="893"/>
        <v/>
      </c>
      <c r="T817" s="2" t="str">
        <f t="shared" si="893"/>
        <v/>
      </c>
      <c r="U817" s="2" t="str">
        <f t="shared" si="893"/>
        <v/>
      </c>
      <c r="V817" s="2" t="str">
        <f t="shared" si="893"/>
        <v/>
      </c>
      <c r="W817" s="2" t="str">
        <f t="shared" si="893"/>
        <v/>
      </c>
      <c r="X817" s="2" t="str">
        <f t="shared" si="893"/>
        <v/>
      </c>
      <c r="Y817" s="2" t="str">
        <f t="shared" si="893"/>
        <v/>
      </c>
      <c r="Z817" s="2" t="str">
        <f t="shared" si="893"/>
        <v/>
      </c>
      <c r="AA817" s="2" t="str">
        <f t="shared" si="893"/>
        <v/>
      </c>
      <c r="AB817" s="2">
        <f t="shared" si="893"/>
        <v>10314.24</v>
      </c>
      <c r="AC817" s="2" t="str">
        <f t="shared" si="893"/>
        <v/>
      </c>
      <c r="AD817" s="2" t="str">
        <f t="shared" si="893"/>
        <v/>
      </c>
      <c r="AE817" s="2" t="str">
        <f t="shared" si="893"/>
        <v/>
      </c>
      <c r="AF817" s="2" t="str">
        <f t="shared" si="893"/>
        <v/>
      </c>
      <c r="AG817" s="2" t="str">
        <f t="shared" si="893"/>
        <v/>
      </c>
      <c r="AH817" s="2" t="str">
        <f t="shared" si="893"/>
        <v/>
      </c>
      <c r="AI817" s="2" t="str">
        <f t="shared" si="893"/>
        <v/>
      </c>
    </row>
    <row r="818" spans="2:35" ht="15" customHeight="1" x14ac:dyDescent="0.3">
      <c r="B818" t="s">
        <v>96</v>
      </c>
      <c r="C818" t="s">
        <v>256</v>
      </c>
      <c r="D818" t="s">
        <v>7</v>
      </c>
      <c r="E818" s="9" t="s">
        <v>529</v>
      </c>
      <c r="F818" t="s">
        <v>50</v>
      </c>
      <c r="G818" s="9"/>
      <c r="H818" s="3">
        <v>960</v>
      </c>
      <c r="I818" s="8">
        <f>IF(H818="","",INDEX(Systems!F$4:F$985,MATCH($F818,Systems!D$4:D$985,0),1))</f>
        <v>7.9</v>
      </c>
      <c r="J818" s="9">
        <f>IF(H818="","",INDEX(Systems!E$4:E$985,MATCH($F818,Systems!D$4:D$985,0),1))</f>
        <v>15</v>
      </c>
      <c r="K818" s="9" t="s">
        <v>108</v>
      </c>
      <c r="L818" s="9">
        <v>2016</v>
      </c>
      <c r="M818" s="9">
        <v>3</v>
      </c>
      <c r="N818" s="8">
        <f t="shared" si="881"/>
        <v>7584</v>
      </c>
      <c r="O818" s="9">
        <f t="shared" si="882"/>
        <v>2031</v>
      </c>
      <c r="P818" s="2" t="str">
        <f t="shared" ref="P818:AI818" si="894">IF($B818="","",IF($O818=P$3,$N818*(1+(O$2*0.03)),IF(P$3=$O818+$J818,$N818*(1+(O$2*0.03)),IF(P$3=$O818+2*$J818,$N818*(1+(O$2*0.03)),IF(P$3=$O818+3*$J818,$N818*(1+(O$2*0.03)),IF(P$3=$O818+4*$J818,$N818*(1+(O$2*0.03)),IF(P$3=$O818+5*$J818,$N818*(1+(O$2*0.03)),"")))))))</f>
        <v/>
      </c>
      <c r="Q818" s="2" t="str">
        <f t="shared" si="894"/>
        <v/>
      </c>
      <c r="R818" s="2" t="str">
        <f t="shared" si="894"/>
        <v/>
      </c>
      <c r="S818" s="2" t="str">
        <f t="shared" si="894"/>
        <v/>
      </c>
      <c r="T818" s="2" t="str">
        <f t="shared" si="894"/>
        <v/>
      </c>
      <c r="U818" s="2" t="str">
        <f t="shared" si="894"/>
        <v/>
      </c>
      <c r="V818" s="2" t="str">
        <f t="shared" si="894"/>
        <v/>
      </c>
      <c r="W818" s="2" t="str">
        <f t="shared" si="894"/>
        <v/>
      </c>
      <c r="X818" s="2" t="str">
        <f t="shared" si="894"/>
        <v/>
      </c>
      <c r="Y818" s="2" t="str">
        <f t="shared" si="894"/>
        <v/>
      </c>
      <c r="Z818" s="2" t="str">
        <f t="shared" si="894"/>
        <v/>
      </c>
      <c r="AA818" s="2" t="str">
        <f t="shared" si="894"/>
        <v/>
      </c>
      <c r="AB818" s="2">
        <f t="shared" si="894"/>
        <v>10314.24</v>
      </c>
      <c r="AC818" s="2" t="str">
        <f t="shared" si="894"/>
        <v/>
      </c>
      <c r="AD818" s="2" t="str">
        <f t="shared" si="894"/>
        <v/>
      </c>
      <c r="AE818" s="2" t="str">
        <f t="shared" si="894"/>
        <v/>
      </c>
      <c r="AF818" s="2" t="str">
        <f t="shared" si="894"/>
        <v/>
      </c>
      <c r="AG818" s="2" t="str">
        <f t="shared" si="894"/>
        <v/>
      </c>
      <c r="AH818" s="2" t="str">
        <f t="shared" si="894"/>
        <v/>
      </c>
      <c r="AI818" s="2" t="str">
        <f t="shared" si="894"/>
        <v/>
      </c>
    </row>
    <row r="819" spans="2:35" ht="15" customHeight="1" x14ac:dyDescent="0.3">
      <c r="B819" t="s">
        <v>96</v>
      </c>
      <c r="C819" t="s">
        <v>256</v>
      </c>
      <c r="D819" t="s">
        <v>7</v>
      </c>
      <c r="E819" s="9" t="s">
        <v>530</v>
      </c>
      <c r="F819" t="s">
        <v>50</v>
      </c>
      <c r="G819" s="9"/>
      <c r="H819" s="3">
        <v>960</v>
      </c>
      <c r="I819" s="8">
        <f>IF(H819="","",INDEX(Systems!F$4:F$985,MATCH($F819,Systems!D$4:D$985,0),1))</f>
        <v>7.9</v>
      </c>
      <c r="J819" s="9">
        <f>IF(H819="","",INDEX(Systems!E$4:E$985,MATCH($F819,Systems!D$4:D$985,0),1))</f>
        <v>15</v>
      </c>
      <c r="K819" s="9" t="s">
        <v>108</v>
      </c>
      <c r="L819" s="9">
        <v>2000</v>
      </c>
      <c r="M819" s="9">
        <v>2</v>
      </c>
      <c r="N819" s="8">
        <f t="shared" si="881"/>
        <v>7584</v>
      </c>
      <c r="O819" s="9">
        <f t="shared" si="882"/>
        <v>2019</v>
      </c>
      <c r="P819" s="2">
        <f t="shared" ref="P819:AI819" si="895">IF($B819="","",IF($O819=P$3,$N819*(1+(O$2*0.03)),IF(P$3=$O819+$J819,$N819*(1+(O$2*0.03)),IF(P$3=$O819+2*$J819,$N819*(1+(O$2*0.03)),IF(P$3=$O819+3*$J819,$N819*(1+(O$2*0.03)),IF(P$3=$O819+4*$J819,$N819*(1+(O$2*0.03)),IF(P$3=$O819+5*$J819,$N819*(1+(O$2*0.03)),"")))))))</f>
        <v>7584</v>
      </c>
      <c r="Q819" s="2" t="str">
        <f t="shared" si="895"/>
        <v/>
      </c>
      <c r="R819" s="2" t="str">
        <f t="shared" si="895"/>
        <v/>
      </c>
      <c r="S819" s="2" t="str">
        <f t="shared" si="895"/>
        <v/>
      </c>
      <c r="T819" s="2" t="str">
        <f t="shared" si="895"/>
        <v/>
      </c>
      <c r="U819" s="2" t="str">
        <f t="shared" si="895"/>
        <v/>
      </c>
      <c r="V819" s="2" t="str">
        <f t="shared" si="895"/>
        <v/>
      </c>
      <c r="W819" s="2" t="str">
        <f t="shared" si="895"/>
        <v/>
      </c>
      <c r="X819" s="2" t="str">
        <f t="shared" si="895"/>
        <v/>
      </c>
      <c r="Y819" s="2" t="str">
        <f t="shared" si="895"/>
        <v/>
      </c>
      <c r="Z819" s="2" t="str">
        <f t="shared" si="895"/>
        <v/>
      </c>
      <c r="AA819" s="2" t="str">
        <f t="shared" si="895"/>
        <v/>
      </c>
      <c r="AB819" s="2" t="str">
        <f t="shared" si="895"/>
        <v/>
      </c>
      <c r="AC819" s="2" t="str">
        <f t="shared" si="895"/>
        <v/>
      </c>
      <c r="AD819" s="2" t="str">
        <f t="shared" si="895"/>
        <v/>
      </c>
      <c r="AE819" s="2">
        <f t="shared" si="895"/>
        <v>10996.8</v>
      </c>
      <c r="AF819" s="2" t="str">
        <f t="shared" si="895"/>
        <v/>
      </c>
      <c r="AG819" s="2" t="str">
        <f t="shared" si="895"/>
        <v/>
      </c>
      <c r="AH819" s="2" t="str">
        <f t="shared" si="895"/>
        <v/>
      </c>
      <c r="AI819" s="2" t="str">
        <f t="shared" si="895"/>
        <v/>
      </c>
    </row>
    <row r="820" spans="2:35" ht="15" customHeight="1" x14ac:dyDescent="0.3">
      <c r="B820" t="s">
        <v>96</v>
      </c>
      <c r="C820" t="s">
        <v>256</v>
      </c>
      <c r="D820" t="s">
        <v>7</v>
      </c>
      <c r="E820" s="9" t="s">
        <v>531</v>
      </c>
      <c r="F820" t="s">
        <v>50</v>
      </c>
      <c r="G820" s="9"/>
      <c r="H820" s="3">
        <v>960</v>
      </c>
      <c r="I820" s="8">
        <f>IF(H820="","",INDEX(Systems!F$4:F$985,MATCH($F820,Systems!D$4:D$985,0),1))</f>
        <v>7.9</v>
      </c>
      <c r="J820" s="9">
        <f>IF(H820="","",INDEX(Systems!E$4:E$985,MATCH($F820,Systems!D$4:D$985,0),1))</f>
        <v>15</v>
      </c>
      <c r="K820" s="9" t="s">
        <v>108</v>
      </c>
      <c r="L820" s="9">
        <v>2000</v>
      </c>
      <c r="M820" s="9">
        <v>2</v>
      </c>
      <c r="N820" s="8">
        <f t="shared" si="881"/>
        <v>7584</v>
      </c>
      <c r="O820" s="9">
        <f t="shared" si="882"/>
        <v>2019</v>
      </c>
      <c r="P820" s="2">
        <f t="shared" ref="P820:AI820" si="896">IF($B820="","",IF($O820=P$3,$N820*(1+(O$2*0.03)),IF(P$3=$O820+$J820,$N820*(1+(O$2*0.03)),IF(P$3=$O820+2*$J820,$N820*(1+(O$2*0.03)),IF(P$3=$O820+3*$J820,$N820*(1+(O$2*0.03)),IF(P$3=$O820+4*$J820,$N820*(1+(O$2*0.03)),IF(P$3=$O820+5*$J820,$N820*(1+(O$2*0.03)),"")))))))</f>
        <v>7584</v>
      </c>
      <c r="Q820" s="2" t="str">
        <f t="shared" si="896"/>
        <v/>
      </c>
      <c r="R820" s="2" t="str">
        <f t="shared" si="896"/>
        <v/>
      </c>
      <c r="S820" s="2" t="str">
        <f t="shared" si="896"/>
        <v/>
      </c>
      <c r="T820" s="2" t="str">
        <f t="shared" si="896"/>
        <v/>
      </c>
      <c r="U820" s="2" t="str">
        <f t="shared" si="896"/>
        <v/>
      </c>
      <c r="V820" s="2" t="str">
        <f t="shared" si="896"/>
        <v/>
      </c>
      <c r="W820" s="2" t="str">
        <f t="shared" si="896"/>
        <v/>
      </c>
      <c r="X820" s="2" t="str">
        <f t="shared" si="896"/>
        <v/>
      </c>
      <c r="Y820" s="2" t="str">
        <f t="shared" si="896"/>
        <v/>
      </c>
      <c r="Z820" s="2" t="str">
        <f t="shared" si="896"/>
        <v/>
      </c>
      <c r="AA820" s="2" t="str">
        <f t="shared" si="896"/>
        <v/>
      </c>
      <c r="AB820" s="2" t="str">
        <f t="shared" si="896"/>
        <v/>
      </c>
      <c r="AC820" s="2" t="str">
        <f t="shared" si="896"/>
        <v/>
      </c>
      <c r="AD820" s="2" t="str">
        <f t="shared" si="896"/>
        <v/>
      </c>
      <c r="AE820" s="2">
        <f t="shared" si="896"/>
        <v>10996.8</v>
      </c>
      <c r="AF820" s="2" t="str">
        <f t="shared" si="896"/>
        <v/>
      </c>
      <c r="AG820" s="2" t="str">
        <f t="shared" si="896"/>
        <v/>
      </c>
      <c r="AH820" s="2" t="str">
        <f t="shared" si="896"/>
        <v/>
      </c>
      <c r="AI820" s="2" t="str">
        <f t="shared" si="896"/>
        <v/>
      </c>
    </row>
    <row r="821" spans="2:35" ht="15" customHeight="1" x14ac:dyDescent="0.3">
      <c r="B821" t="s">
        <v>96</v>
      </c>
      <c r="C821" t="s">
        <v>256</v>
      </c>
      <c r="D821" t="s">
        <v>7</v>
      </c>
      <c r="E821" s="9" t="s">
        <v>486</v>
      </c>
      <c r="F821" t="s">
        <v>50</v>
      </c>
      <c r="G821" s="9"/>
      <c r="H821" s="3">
        <v>1920</v>
      </c>
      <c r="I821" s="8">
        <f>IF(H821="","",INDEX(Systems!F$4:F$985,MATCH($F821,Systems!D$4:D$985,0),1))</f>
        <v>7.9</v>
      </c>
      <c r="J821" s="9">
        <f>IF(H821="","",INDEX(Systems!E$4:E$985,MATCH($F821,Systems!D$4:D$985,0),1))</f>
        <v>15</v>
      </c>
      <c r="K821" s="9" t="s">
        <v>108</v>
      </c>
      <c r="L821" s="9">
        <v>2003</v>
      </c>
      <c r="M821" s="9">
        <v>2</v>
      </c>
      <c r="N821" s="8">
        <f t="shared" si="881"/>
        <v>15168</v>
      </c>
      <c r="O821" s="9">
        <f t="shared" si="882"/>
        <v>2019</v>
      </c>
      <c r="P821" s="2">
        <f t="shared" ref="P821:AI821" si="897">IF($B821="","",IF($O821=P$3,$N821*(1+(O$2*0.03)),IF(P$3=$O821+$J821,$N821*(1+(O$2*0.03)),IF(P$3=$O821+2*$J821,$N821*(1+(O$2*0.03)),IF(P$3=$O821+3*$J821,$N821*(1+(O$2*0.03)),IF(P$3=$O821+4*$J821,$N821*(1+(O$2*0.03)),IF(P$3=$O821+5*$J821,$N821*(1+(O$2*0.03)),"")))))))</f>
        <v>15168</v>
      </c>
      <c r="Q821" s="2" t="str">
        <f t="shared" si="897"/>
        <v/>
      </c>
      <c r="R821" s="2" t="str">
        <f t="shared" si="897"/>
        <v/>
      </c>
      <c r="S821" s="2" t="str">
        <f t="shared" si="897"/>
        <v/>
      </c>
      <c r="T821" s="2" t="str">
        <f t="shared" si="897"/>
        <v/>
      </c>
      <c r="U821" s="2" t="str">
        <f t="shared" si="897"/>
        <v/>
      </c>
      <c r="V821" s="2" t="str">
        <f t="shared" si="897"/>
        <v/>
      </c>
      <c r="W821" s="2" t="str">
        <f t="shared" si="897"/>
        <v/>
      </c>
      <c r="X821" s="2" t="str">
        <f t="shared" si="897"/>
        <v/>
      </c>
      <c r="Y821" s="2" t="str">
        <f t="shared" si="897"/>
        <v/>
      </c>
      <c r="Z821" s="2" t="str">
        <f t="shared" si="897"/>
        <v/>
      </c>
      <c r="AA821" s="2" t="str">
        <f t="shared" si="897"/>
        <v/>
      </c>
      <c r="AB821" s="2" t="str">
        <f t="shared" si="897"/>
        <v/>
      </c>
      <c r="AC821" s="2" t="str">
        <f t="shared" si="897"/>
        <v/>
      </c>
      <c r="AD821" s="2" t="str">
        <f t="shared" si="897"/>
        <v/>
      </c>
      <c r="AE821" s="2">
        <f t="shared" si="897"/>
        <v>21993.599999999999</v>
      </c>
      <c r="AF821" s="2" t="str">
        <f t="shared" si="897"/>
        <v/>
      </c>
      <c r="AG821" s="2" t="str">
        <f t="shared" si="897"/>
        <v/>
      </c>
      <c r="AH821" s="2" t="str">
        <f t="shared" si="897"/>
        <v/>
      </c>
      <c r="AI821" s="2" t="str">
        <f t="shared" si="897"/>
        <v/>
      </c>
    </row>
    <row r="822" spans="2:35" ht="15" customHeight="1" x14ac:dyDescent="0.3">
      <c r="B822" t="s">
        <v>96</v>
      </c>
      <c r="C822" t="s">
        <v>256</v>
      </c>
      <c r="D822" t="s">
        <v>7</v>
      </c>
      <c r="E822" s="9" t="s">
        <v>483</v>
      </c>
      <c r="F822" t="s">
        <v>42</v>
      </c>
      <c r="G822" s="9"/>
      <c r="H822" s="3">
        <v>480</v>
      </c>
      <c r="I822" s="8">
        <f>IF(H822="","",INDEX(Systems!F$4:F$985,MATCH($F822,Systems!D$4:D$985,0),1))</f>
        <v>9.75</v>
      </c>
      <c r="J822" s="9">
        <f>IF(H822="","",INDEX(Systems!E$4:E$985,MATCH($F822,Systems!D$4:D$985,0),1))</f>
        <v>12</v>
      </c>
      <c r="K822" s="9" t="s">
        <v>108</v>
      </c>
      <c r="L822" s="9">
        <v>2003</v>
      </c>
      <c r="M822" s="9">
        <v>2</v>
      </c>
      <c r="N822" s="8">
        <f t="shared" si="881"/>
        <v>4680</v>
      </c>
      <c r="O822" s="9">
        <f t="shared" si="882"/>
        <v>2019</v>
      </c>
      <c r="P822" s="2">
        <f t="shared" ref="P822:AI822" si="898">IF($B822="","",IF($O822=P$3,$N822*(1+(O$2*0.03)),IF(P$3=$O822+$J822,$N822*(1+(O$2*0.03)),IF(P$3=$O822+2*$J822,$N822*(1+(O$2*0.03)),IF(P$3=$O822+3*$J822,$N822*(1+(O$2*0.03)),IF(P$3=$O822+4*$J822,$N822*(1+(O$2*0.03)),IF(P$3=$O822+5*$J822,$N822*(1+(O$2*0.03)),"")))))))</f>
        <v>4680</v>
      </c>
      <c r="Q822" s="2" t="str">
        <f t="shared" si="898"/>
        <v/>
      </c>
      <c r="R822" s="2" t="str">
        <f t="shared" si="898"/>
        <v/>
      </c>
      <c r="S822" s="2" t="str">
        <f t="shared" si="898"/>
        <v/>
      </c>
      <c r="T822" s="2" t="str">
        <f t="shared" si="898"/>
        <v/>
      </c>
      <c r="U822" s="2" t="str">
        <f t="shared" si="898"/>
        <v/>
      </c>
      <c r="V822" s="2" t="str">
        <f t="shared" si="898"/>
        <v/>
      </c>
      <c r="W822" s="2" t="str">
        <f t="shared" si="898"/>
        <v/>
      </c>
      <c r="X822" s="2" t="str">
        <f t="shared" si="898"/>
        <v/>
      </c>
      <c r="Y822" s="2" t="str">
        <f t="shared" si="898"/>
        <v/>
      </c>
      <c r="Z822" s="2" t="str">
        <f t="shared" si="898"/>
        <v/>
      </c>
      <c r="AA822" s="2" t="str">
        <f t="shared" si="898"/>
        <v/>
      </c>
      <c r="AB822" s="2">
        <f t="shared" si="898"/>
        <v>6364.7999999999993</v>
      </c>
      <c r="AC822" s="2" t="str">
        <f t="shared" si="898"/>
        <v/>
      </c>
      <c r="AD822" s="2" t="str">
        <f t="shared" si="898"/>
        <v/>
      </c>
      <c r="AE822" s="2" t="str">
        <f t="shared" si="898"/>
        <v/>
      </c>
      <c r="AF822" s="2" t="str">
        <f t="shared" si="898"/>
        <v/>
      </c>
      <c r="AG822" s="2" t="str">
        <f t="shared" si="898"/>
        <v/>
      </c>
      <c r="AH822" s="2" t="str">
        <f t="shared" si="898"/>
        <v/>
      </c>
      <c r="AI822" s="2" t="str">
        <f t="shared" si="898"/>
        <v/>
      </c>
    </row>
    <row r="823" spans="2:35" ht="15" customHeight="1" x14ac:dyDescent="0.3">
      <c r="B823" t="s">
        <v>96</v>
      </c>
      <c r="C823" t="s">
        <v>256</v>
      </c>
      <c r="D823" t="s">
        <v>7</v>
      </c>
      <c r="E823" s="9" t="s">
        <v>296</v>
      </c>
      <c r="F823" t="s">
        <v>53</v>
      </c>
      <c r="G823" s="9"/>
      <c r="H823" s="3">
        <v>3289</v>
      </c>
      <c r="I823" s="8">
        <f>IF(H823="","",INDEX(Systems!F$4:F$985,MATCH($F823,Systems!D$4:D$985,0),1))</f>
        <v>1.6</v>
      </c>
      <c r="J823" s="9">
        <f>IF(H823="","",INDEX(Systems!E$4:E$985,MATCH($F823,Systems!D$4:D$985,0),1))</f>
        <v>10</v>
      </c>
      <c r="K823" s="9" t="s">
        <v>109</v>
      </c>
      <c r="L823" s="9">
        <v>2000</v>
      </c>
      <c r="M823" s="9">
        <v>2</v>
      </c>
      <c r="N823" s="8">
        <f t="shared" si="881"/>
        <v>5262.4000000000005</v>
      </c>
      <c r="O823" s="9">
        <f t="shared" si="882"/>
        <v>2019</v>
      </c>
      <c r="P823" s="2">
        <f t="shared" ref="P823:AI823" si="899">IF($B823="","",IF($O823=P$3,$N823*(1+(O$2*0.03)),IF(P$3=$O823+$J823,$N823*(1+(O$2*0.03)),IF(P$3=$O823+2*$J823,$N823*(1+(O$2*0.03)),IF(P$3=$O823+3*$J823,$N823*(1+(O$2*0.03)),IF(P$3=$O823+4*$J823,$N823*(1+(O$2*0.03)),IF(P$3=$O823+5*$J823,$N823*(1+(O$2*0.03)),"")))))))</f>
        <v>5262.4000000000005</v>
      </c>
      <c r="Q823" s="2" t="str">
        <f t="shared" si="899"/>
        <v/>
      </c>
      <c r="R823" s="2" t="str">
        <f t="shared" si="899"/>
        <v/>
      </c>
      <c r="S823" s="2" t="str">
        <f t="shared" si="899"/>
        <v/>
      </c>
      <c r="T823" s="2" t="str">
        <f t="shared" si="899"/>
        <v/>
      </c>
      <c r="U823" s="2" t="str">
        <f t="shared" si="899"/>
        <v/>
      </c>
      <c r="V823" s="2" t="str">
        <f t="shared" si="899"/>
        <v/>
      </c>
      <c r="W823" s="2" t="str">
        <f t="shared" si="899"/>
        <v/>
      </c>
      <c r="X823" s="2" t="str">
        <f t="shared" si="899"/>
        <v/>
      </c>
      <c r="Y823" s="2" t="str">
        <f t="shared" si="899"/>
        <v/>
      </c>
      <c r="Z823" s="2">
        <f t="shared" si="899"/>
        <v>6841.1200000000008</v>
      </c>
      <c r="AA823" s="2" t="str">
        <f t="shared" si="899"/>
        <v/>
      </c>
      <c r="AB823" s="2" t="str">
        <f t="shared" si="899"/>
        <v/>
      </c>
      <c r="AC823" s="2" t="str">
        <f t="shared" si="899"/>
        <v/>
      </c>
      <c r="AD823" s="2" t="str">
        <f t="shared" si="899"/>
        <v/>
      </c>
      <c r="AE823" s="2" t="str">
        <f t="shared" si="899"/>
        <v/>
      </c>
      <c r="AF823" s="2" t="str">
        <f t="shared" si="899"/>
        <v/>
      </c>
      <c r="AG823" s="2" t="str">
        <f t="shared" si="899"/>
        <v/>
      </c>
      <c r="AH823" s="2" t="str">
        <f t="shared" si="899"/>
        <v/>
      </c>
      <c r="AI823" s="2" t="str">
        <f t="shared" si="899"/>
        <v/>
      </c>
    </row>
    <row r="824" spans="2:35" ht="15" customHeight="1" x14ac:dyDescent="0.3">
      <c r="B824" t="s">
        <v>96</v>
      </c>
      <c r="C824" t="s">
        <v>256</v>
      </c>
      <c r="D824" t="s">
        <v>7</v>
      </c>
      <c r="E824" s="9" t="s">
        <v>475</v>
      </c>
      <c r="F824" t="s">
        <v>53</v>
      </c>
      <c r="G824" s="9"/>
      <c r="H824" s="3">
        <v>3724</v>
      </c>
      <c r="I824" s="8">
        <f>IF(H824="","",INDEX(Systems!F$4:F$985,MATCH($F824,Systems!D$4:D$985,0),1))</f>
        <v>1.6</v>
      </c>
      <c r="J824" s="9">
        <f>IF(H824="","",INDEX(Systems!E$4:E$985,MATCH($F824,Systems!D$4:D$985,0),1))</f>
        <v>10</v>
      </c>
      <c r="K824" s="9" t="s">
        <v>109</v>
      </c>
      <c r="L824" s="9">
        <v>2000</v>
      </c>
      <c r="M824" s="9">
        <v>2</v>
      </c>
      <c r="N824" s="8">
        <f t="shared" si="881"/>
        <v>5958.4000000000005</v>
      </c>
      <c r="O824" s="9">
        <f t="shared" si="882"/>
        <v>2019</v>
      </c>
      <c r="P824" s="2">
        <f t="shared" ref="P824:AI824" si="900">IF($B824="","",IF($O824=P$3,$N824*(1+(O$2*0.03)),IF(P$3=$O824+$J824,$N824*(1+(O$2*0.03)),IF(P$3=$O824+2*$J824,$N824*(1+(O$2*0.03)),IF(P$3=$O824+3*$J824,$N824*(1+(O$2*0.03)),IF(P$3=$O824+4*$J824,$N824*(1+(O$2*0.03)),IF(P$3=$O824+5*$J824,$N824*(1+(O$2*0.03)),"")))))))</f>
        <v>5958.4000000000005</v>
      </c>
      <c r="Q824" s="2" t="str">
        <f t="shared" si="900"/>
        <v/>
      </c>
      <c r="R824" s="2" t="str">
        <f t="shared" si="900"/>
        <v/>
      </c>
      <c r="S824" s="2" t="str">
        <f t="shared" si="900"/>
        <v/>
      </c>
      <c r="T824" s="2" t="str">
        <f t="shared" si="900"/>
        <v/>
      </c>
      <c r="U824" s="2" t="str">
        <f t="shared" si="900"/>
        <v/>
      </c>
      <c r="V824" s="2" t="str">
        <f t="shared" si="900"/>
        <v/>
      </c>
      <c r="W824" s="2" t="str">
        <f t="shared" si="900"/>
        <v/>
      </c>
      <c r="X824" s="2" t="str">
        <f t="shared" si="900"/>
        <v/>
      </c>
      <c r="Y824" s="2" t="str">
        <f t="shared" si="900"/>
        <v/>
      </c>
      <c r="Z824" s="2">
        <f t="shared" si="900"/>
        <v>7745.920000000001</v>
      </c>
      <c r="AA824" s="2" t="str">
        <f t="shared" si="900"/>
        <v/>
      </c>
      <c r="AB824" s="2" t="str">
        <f t="shared" si="900"/>
        <v/>
      </c>
      <c r="AC824" s="2" t="str">
        <f t="shared" si="900"/>
        <v/>
      </c>
      <c r="AD824" s="2" t="str">
        <f t="shared" si="900"/>
        <v/>
      </c>
      <c r="AE824" s="2" t="str">
        <f t="shared" si="900"/>
        <v/>
      </c>
      <c r="AF824" s="2" t="str">
        <f t="shared" si="900"/>
        <v/>
      </c>
      <c r="AG824" s="2" t="str">
        <f t="shared" si="900"/>
        <v/>
      </c>
      <c r="AH824" s="2" t="str">
        <f t="shared" si="900"/>
        <v/>
      </c>
      <c r="AI824" s="2" t="str">
        <f t="shared" si="900"/>
        <v/>
      </c>
    </row>
    <row r="825" spans="2:35" ht="15" customHeight="1" x14ac:dyDescent="0.3">
      <c r="B825" t="s">
        <v>96</v>
      </c>
      <c r="C825" t="s">
        <v>256</v>
      </c>
      <c r="D825" t="s">
        <v>7</v>
      </c>
      <c r="E825" s="9" t="s">
        <v>476</v>
      </c>
      <c r="F825" t="s">
        <v>53</v>
      </c>
      <c r="G825" s="9"/>
      <c r="H825" s="3">
        <v>1596</v>
      </c>
      <c r="I825" s="8">
        <f>IF(H825="","",INDEX(Systems!F$4:F$985,MATCH($F825,Systems!D$4:D$985,0),1))</f>
        <v>1.6</v>
      </c>
      <c r="J825" s="9">
        <f>IF(H825="","",INDEX(Systems!E$4:E$985,MATCH($F825,Systems!D$4:D$985,0),1))</f>
        <v>10</v>
      </c>
      <c r="K825" s="9" t="s">
        <v>109</v>
      </c>
      <c r="L825" s="9">
        <v>2000</v>
      </c>
      <c r="M825" s="9">
        <v>2</v>
      </c>
      <c r="N825" s="8">
        <f t="shared" si="881"/>
        <v>2553.6000000000004</v>
      </c>
      <c r="O825" s="9">
        <f t="shared" si="882"/>
        <v>2019</v>
      </c>
      <c r="P825" s="2">
        <f t="shared" ref="P825:AI825" si="901">IF($B825="","",IF($O825=P$3,$N825*(1+(O$2*0.03)),IF(P$3=$O825+$J825,$N825*(1+(O$2*0.03)),IF(P$3=$O825+2*$J825,$N825*(1+(O$2*0.03)),IF(P$3=$O825+3*$J825,$N825*(1+(O$2*0.03)),IF(P$3=$O825+4*$J825,$N825*(1+(O$2*0.03)),IF(P$3=$O825+5*$J825,$N825*(1+(O$2*0.03)),"")))))))</f>
        <v>2553.6000000000004</v>
      </c>
      <c r="Q825" s="2" t="str">
        <f t="shared" si="901"/>
        <v/>
      </c>
      <c r="R825" s="2" t="str">
        <f t="shared" si="901"/>
        <v/>
      </c>
      <c r="S825" s="2" t="str">
        <f t="shared" si="901"/>
        <v/>
      </c>
      <c r="T825" s="2" t="str">
        <f t="shared" si="901"/>
        <v/>
      </c>
      <c r="U825" s="2" t="str">
        <f t="shared" si="901"/>
        <v/>
      </c>
      <c r="V825" s="2" t="str">
        <f t="shared" si="901"/>
        <v/>
      </c>
      <c r="W825" s="2" t="str">
        <f t="shared" si="901"/>
        <v/>
      </c>
      <c r="X825" s="2" t="str">
        <f t="shared" si="901"/>
        <v/>
      </c>
      <c r="Y825" s="2" t="str">
        <f t="shared" si="901"/>
        <v/>
      </c>
      <c r="Z825" s="2">
        <f t="shared" si="901"/>
        <v>3319.6800000000007</v>
      </c>
      <c r="AA825" s="2" t="str">
        <f t="shared" si="901"/>
        <v/>
      </c>
      <c r="AB825" s="2" t="str">
        <f t="shared" si="901"/>
        <v/>
      </c>
      <c r="AC825" s="2" t="str">
        <f t="shared" si="901"/>
        <v/>
      </c>
      <c r="AD825" s="2" t="str">
        <f t="shared" si="901"/>
        <v/>
      </c>
      <c r="AE825" s="2" t="str">
        <f t="shared" si="901"/>
        <v/>
      </c>
      <c r="AF825" s="2" t="str">
        <f t="shared" si="901"/>
        <v/>
      </c>
      <c r="AG825" s="2" t="str">
        <f t="shared" si="901"/>
        <v/>
      </c>
      <c r="AH825" s="2" t="str">
        <f t="shared" si="901"/>
        <v/>
      </c>
      <c r="AI825" s="2" t="str">
        <f t="shared" si="901"/>
        <v/>
      </c>
    </row>
    <row r="826" spans="2:35" ht="15" customHeight="1" x14ac:dyDescent="0.3">
      <c r="B826" t="s">
        <v>96</v>
      </c>
      <c r="C826" t="s">
        <v>256</v>
      </c>
      <c r="D826" t="s">
        <v>7</v>
      </c>
      <c r="E826" s="9" t="s">
        <v>528</v>
      </c>
      <c r="F826" t="s">
        <v>53</v>
      </c>
      <c r="G826" s="9"/>
      <c r="H826" s="3">
        <v>960</v>
      </c>
      <c r="I826" s="8">
        <f>IF(H826="","",INDEX(Systems!F$4:F$985,MATCH($F826,Systems!D$4:D$985,0),1))</f>
        <v>1.6</v>
      </c>
      <c r="J826" s="9">
        <f>IF(H826="","",INDEX(Systems!E$4:E$985,MATCH($F826,Systems!D$4:D$985,0),1))</f>
        <v>10</v>
      </c>
      <c r="K826" s="9" t="s">
        <v>108</v>
      </c>
      <c r="L826" s="9">
        <v>2016</v>
      </c>
      <c r="M826" s="9">
        <v>3</v>
      </c>
      <c r="N826" s="8">
        <f t="shared" si="881"/>
        <v>1536</v>
      </c>
      <c r="O826" s="9">
        <f t="shared" si="882"/>
        <v>2026</v>
      </c>
      <c r="P826" s="2" t="str">
        <f t="shared" ref="P826:AI826" si="902">IF($B826="","",IF($O826=P$3,$N826*(1+(O$2*0.03)),IF(P$3=$O826+$J826,$N826*(1+(O$2*0.03)),IF(P$3=$O826+2*$J826,$N826*(1+(O$2*0.03)),IF(P$3=$O826+3*$J826,$N826*(1+(O$2*0.03)),IF(P$3=$O826+4*$J826,$N826*(1+(O$2*0.03)),IF(P$3=$O826+5*$J826,$N826*(1+(O$2*0.03)),"")))))))</f>
        <v/>
      </c>
      <c r="Q826" s="2" t="str">
        <f t="shared" si="902"/>
        <v/>
      </c>
      <c r="R826" s="2" t="str">
        <f t="shared" si="902"/>
        <v/>
      </c>
      <c r="S826" s="2" t="str">
        <f t="shared" si="902"/>
        <v/>
      </c>
      <c r="T826" s="2" t="str">
        <f t="shared" si="902"/>
        <v/>
      </c>
      <c r="U826" s="2" t="str">
        <f t="shared" si="902"/>
        <v/>
      </c>
      <c r="V826" s="2" t="str">
        <f t="shared" si="902"/>
        <v/>
      </c>
      <c r="W826" s="2">
        <f t="shared" si="902"/>
        <v>1858.56</v>
      </c>
      <c r="X826" s="2" t="str">
        <f t="shared" si="902"/>
        <v/>
      </c>
      <c r="Y826" s="2" t="str">
        <f t="shared" si="902"/>
        <v/>
      </c>
      <c r="Z826" s="2" t="str">
        <f t="shared" si="902"/>
        <v/>
      </c>
      <c r="AA826" s="2" t="str">
        <f t="shared" si="902"/>
        <v/>
      </c>
      <c r="AB826" s="2" t="str">
        <f t="shared" si="902"/>
        <v/>
      </c>
      <c r="AC826" s="2" t="str">
        <f t="shared" si="902"/>
        <v/>
      </c>
      <c r="AD826" s="2" t="str">
        <f t="shared" si="902"/>
        <v/>
      </c>
      <c r="AE826" s="2" t="str">
        <f t="shared" si="902"/>
        <v/>
      </c>
      <c r="AF826" s="2" t="str">
        <f t="shared" si="902"/>
        <v/>
      </c>
      <c r="AG826" s="2">
        <f t="shared" si="902"/>
        <v>2319.36</v>
      </c>
      <c r="AH826" s="2" t="str">
        <f t="shared" si="902"/>
        <v/>
      </c>
      <c r="AI826" s="2" t="str">
        <f t="shared" si="902"/>
        <v/>
      </c>
    </row>
    <row r="827" spans="2:35" ht="15" customHeight="1" x14ac:dyDescent="0.3">
      <c r="B827" t="s">
        <v>96</v>
      </c>
      <c r="C827" t="s">
        <v>256</v>
      </c>
      <c r="D827" t="s">
        <v>7</v>
      </c>
      <c r="E827" s="9" t="s">
        <v>529</v>
      </c>
      <c r="F827" t="s">
        <v>53</v>
      </c>
      <c r="G827" s="9"/>
      <c r="H827" s="3">
        <v>960</v>
      </c>
      <c r="I827" s="8">
        <f>IF(H827="","",INDEX(Systems!F$4:F$985,MATCH($F827,Systems!D$4:D$985,0),1))</f>
        <v>1.6</v>
      </c>
      <c r="J827" s="9">
        <f>IF(H827="","",INDEX(Systems!E$4:E$985,MATCH($F827,Systems!D$4:D$985,0),1))</f>
        <v>10</v>
      </c>
      <c r="K827" s="9" t="s">
        <v>108</v>
      </c>
      <c r="L827" s="9">
        <v>2016</v>
      </c>
      <c r="M827" s="9">
        <v>3</v>
      </c>
      <c r="N827" s="8">
        <f t="shared" si="881"/>
        <v>1536</v>
      </c>
      <c r="O827" s="9">
        <f t="shared" si="882"/>
        <v>2026</v>
      </c>
      <c r="P827" s="2" t="str">
        <f t="shared" ref="P827:AI827" si="903">IF($B827="","",IF($O827=P$3,$N827*(1+(O$2*0.03)),IF(P$3=$O827+$J827,$N827*(1+(O$2*0.03)),IF(P$3=$O827+2*$J827,$N827*(1+(O$2*0.03)),IF(P$3=$O827+3*$J827,$N827*(1+(O$2*0.03)),IF(P$3=$O827+4*$J827,$N827*(1+(O$2*0.03)),IF(P$3=$O827+5*$J827,$N827*(1+(O$2*0.03)),"")))))))</f>
        <v/>
      </c>
      <c r="Q827" s="2" t="str">
        <f t="shared" si="903"/>
        <v/>
      </c>
      <c r="R827" s="2" t="str">
        <f t="shared" si="903"/>
        <v/>
      </c>
      <c r="S827" s="2" t="str">
        <f t="shared" si="903"/>
        <v/>
      </c>
      <c r="T827" s="2" t="str">
        <f t="shared" si="903"/>
        <v/>
      </c>
      <c r="U827" s="2" t="str">
        <f t="shared" si="903"/>
        <v/>
      </c>
      <c r="V827" s="2" t="str">
        <f t="shared" si="903"/>
        <v/>
      </c>
      <c r="W827" s="2">
        <f t="shared" si="903"/>
        <v>1858.56</v>
      </c>
      <c r="X827" s="2" t="str">
        <f t="shared" si="903"/>
        <v/>
      </c>
      <c r="Y827" s="2" t="str">
        <f t="shared" si="903"/>
        <v/>
      </c>
      <c r="Z827" s="2" t="str">
        <f t="shared" si="903"/>
        <v/>
      </c>
      <c r="AA827" s="2" t="str">
        <f t="shared" si="903"/>
        <v/>
      </c>
      <c r="AB827" s="2" t="str">
        <f t="shared" si="903"/>
        <v/>
      </c>
      <c r="AC827" s="2" t="str">
        <f t="shared" si="903"/>
        <v/>
      </c>
      <c r="AD827" s="2" t="str">
        <f t="shared" si="903"/>
        <v/>
      </c>
      <c r="AE827" s="2" t="str">
        <f t="shared" si="903"/>
        <v/>
      </c>
      <c r="AF827" s="2" t="str">
        <f t="shared" si="903"/>
        <v/>
      </c>
      <c r="AG827" s="2">
        <f t="shared" si="903"/>
        <v>2319.36</v>
      </c>
      <c r="AH827" s="2" t="str">
        <f t="shared" si="903"/>
        <v/>
      </c>
      <c r="AI827" s="2" t="str">
        <f t="shared" si="903"/>
        <v/>
      </c>
    </row>
    <row r="828" spans="2:35" ht="15" customHeight="1" x14ac:dyDescent="0.3">
      <c r="B828" t="s">
        <v>96</v>
      </c>
      <c r="C828" t="s">
        <v>256</v>
      </c>
      <c r="D828" t="s">
        <v>7</v>
      </c>
      <c r="E828" s="9" t="s">
        <v>530</v>
      </c>
      <c r="F828" t="s">
        <v>53</v>
      </c>
      <c r="G828" s="9"/>
      <c r="H828" s="3">
        <v>960</v>
      </c>
      <c r="I828" s="8">
        <f>IF(H828="","",INDEX(Systems!F$4:F$985,MATCH($F828,Systems!D$4:D$985,0),1))</f>
        <v>1.6</v>
      </c>
      <c r="J828" s="9">
        <f>IF(H828="","",INDEX(Systems!E$4:E$985,MATCH($F828,Systems!D$4:D$985,0),1))</f>
        <v>10</v>
      </c>
      <c r="K828" s="9" t="s">
        <v>108</v>
      </c>
      <c r="L828" s="9">
        <v>2000</v>
      </c>
      <c r="M828" s="9">
        <v>2</v>
      </c>
      <c r="N828" s="8">
        <f t="shared" si="881"/>
        <v>1536</v>
      </c>
      <c r="O828" s="9">
        <f t="shared" si="882"/>
        <v>2019</v>
      </c>
      <c r="P828" s="2">
        <f t="shared" ref="P828:AI828" si="904">IF($B828="","",IF($O828=P$3,$N828*(1+(O$2*0.03)),IF(P$3=$O828+$J828,$N828*(1+(O$2*0.03)),IF(P$3=$O828+2*$J828,$N828*(1+(O$2*0.03)),IF(P$3=$O828+3*$J828,$N828*(1+(O$2*0.03)),IF(P$3=$O828+4*$J828,$N828*(1+(O$2*0.03)),IF(P$3=$O828+5*$J828,$N828*(1+(O$2*0.03)),"")))))))</f>
        <v>1536</v>
      </c>
      <c r="Q828" s="2" t="str">
        <f t="shared" si="904"/>
        <v/>
      </c>
      <c r="R828" s="2" t="str">
        <f t="shared" si="904"/>
        <v/>
      </c>
      <c r="S828" s="2" t="str">
        <f t="shared" si="904"/>
        <v/>
      </c>
      <c r="T828" s="2" t="str">
        <f t="shared" si="904"/>
        <v/>
      </c>
      <c r="U828" s="2" t="str">
        <f t="shared" si="904"/>
        <v/>
      </c>
      <c r="V828" s="2" t="str">
        <f t="shared" si="904"/>
        <v/>
      </c>
      <c r="W828" s="2" t="str">
        <f t="shared" si="904"/>
        <v/>
      </c>
      <c r="X828" s="2" t="str">
        <f t="shared" si="904"/>
        <v/>
      </c>
      <c r="Y828" s="2" t="str">
        <f t="shared" si="904"/>
        <v/>
      </c>
      <c r="Z828" s="2">
        <f t="shared" si="904"/>
        <v>1996.8000000000002</v>
      </c>
      <c r="AA828" s="2" t="str">
        <f t="shared" si="904"/>
        <v/>
      </c>
      <c r="AB828" s="2" t="str">
        <f t="shared" si="904"/>
        <v/>
      </c>
      <c r="AC828" s="2" t="str">
        <f t="shared" si="904"/>
        <v/>
      </c>
      <c r="AD828" s="2" t="str">
        <f t="shared" si="904"/>
        <v/>
      </c>
      <c r="AE828" s="2" t="str">
        <f t="shared" si="904"/>
        <v/>
      </c>
      <c r="AF828" s="2" t="str">
        <f t="shared" si="904"/>
        <v/>
      </c>
      <c r="AG828" s="2" t="str">
        <f t="shared" si="904"/>
        <v/>
      </c>
      <c r="AH828" s="2" t="str">
        <f t="shared" si="904"/>
        <v/>
      </c>
      <c r="AI828" s="2" t="str">
        <f t="shared" si="904"/>
        <v/>
      </c>
    </row>
    <row r="829" spans="2:35" ht="15" customHeight="1" x14ac:dyDescent="0.3">
      <c r="B829" t="s">
        <v>96</v>
      </c>
      <c r="C829" t="s">
        <v>256</v>
      </c>
      <c r="D829" t="s">
        <v>7</v>
      </c>
      <c r="E829" s="9" t="s">
        <v>531</v>
      </c>
      <c r="F829" t="s">
        <v>53</v>
      </c>
      <c r="G829" s="9"/>
      <c r="H829" s="3">
        <v>960</v>
      </c>
      <c r="I829" s="8">
        <f>IF(H829="","",INDEX(Systems!F$4:F$985,MATCH($F829,Systems!D$4:D$985,0),1))</f>
        <v>1.6</v>
      </c>
      <c r="J829" s="9">
        <f>IF(H829="","",INDEX(Systems!E$4:E$985,MATCH($F829,Systems!D$4:D$985,0),1))</f>
        <v>10</v>
      </c>
      <c r="K829" s="9" t="s">
        <v>108</v>
      </c>
      <c r="L829" s="9">
        <v>2000</v>
      </c>
      <c r="M829" s="9">
        <v>2</v>
      </c>
      <c r="N829" s="8">
        <f t="shared" si="881"/>
        <v>1536</v>
      </c>
      <c r="O829" s="9">
        <f t="shared" si="882"/>
        <v>2019</v>
      </c>
      <c r="P829" s="2">
        <f t="shared" ref="P829:AI829" si="905">IF($B829="","",IF($O829=P$3,$N829*(1+(O$2*0.03)),IF(P$3=$O829+$J829,$N829*(1+(O$2*0.03)),IF(P$3=$O829+2*$J829,$N829*(1+(O$2*0.03)),IF(P$3=$O829+3*$J829,$N829*(1+(O$2*0.03)),IF(P$3=$O829+4*$J829,$N829*(1+(O$2*0.03)),IF(P$3=$O829+5*$J829,$N829*(1+(O$2*0.03)),"")))))))</f>
        <v>1536</v>
      </c>
      <c r="Q829" s="2" t="str">
        <f t="shared" si="905"/>
        <v/>
      </c>
      <c r="R829" s="2" t="str">
        <f t="shared" si="905"/>
        <v/>
      </c>
      <c r="S829" s="2" t="str">
        <f t="shared" si="905"/>
        <v/>
      </c>
      <c r="T829" s="2" t="str">
        <f t="shared" si="905"/>
        <v/>
      </c>
      <c r="U829" s="2" t="str">
        <f t="shared" si="905"/>
        <v/>
      </c>
      <c r="V829" s="2" t="str">
        <f t="shared" si="905"/>
        <v/>
      </c>
      <c r="W829" s="2" t="str">
        <f t="shared" si="905"/>
        <v/>
      </c>
      <c r="X829" s="2" t="str">
        <f t="shared" si="905"/>
        <v/>
      </c>
      <c r="Y829" s="2" t="str">
        <f t="shared" si="905"/>
        <v/>
      </c>
      <c r="Z829" s="2">
        <f t="shared" si="905"/>
        <v>1996.8000000000002</v>
      </c>
      <c r="AA829" s="2" t="str">
        <f t="shared" si="905"/>
        <v/>
      </c>
      <c r="AB829" s="2" t="str">
        <f t="shared" si="905"/>
        <v/>
      </c>
      <c r="AC829" s="2" t="str">
        <f t="shared" si="905"/>
        <v/>
      </c>
      <c r="AD829" s="2" t="str">
        <f t="shared" si="905"/>
        <v/>
      </c>
      <c r="AE829" s="2" t="str">
        <f t="shared" si="905"/>
        <v/>
      </c>
      <c r="AF829" s="2" t="str">
        <f t="shared" si="905"/>
        <v/>
      </c>
      <c r="AG829" s="2" t="str">
        <f t="shared" si="905"/>
        <v/>
      </c>
      <c r="AH829" s="2" t="str">
        <f t="shared" si="905"/>
        <v/>
      </c>
      <c r="AI829" s="2" t="str">
        <f t="shared" si="905"/>
        <v/>
      </c>
    </row>
    <row r="830" spans="2:35" ht="15" customHeight="1" x14ac:dyDescent="0.3">
      <c r="B830" t="s">
        <v>96</v>
      </c>
      <c r="C830" t="s">
        <v>256</v>
      </c>
      <c r="D830" t="s">
        <v>7</v>
      </c>
      <c r="E830" s="9" t="s">
        <v>486</v>
      </c>
      <c r="F830" t="s">
        <v>53</v>
      </c>
      <c r="G830" s="9"/>
      <c r="H830" s="3">
        <v>1920</v>
      </c>
      <c r="I830" s="8">
        <f>IF(H830="","",INDEX(Systems!F$4:F$985,MATCH($F830,Systems!D$4:D$985,0),1))</f>
        <v>1.6</v>
      </c>
      <c r="J830" s="9">
        <f>IF(H830="","",INDEX(Systems!E$4:E$985,MATCH($F830,Systems!D$4:D$985,0),1))</f>
        <v>10</v>
      </c>
      <c r="K830" s="9" t="s">
        <v>108</v>
      </c>
      <c r="L830" s="9">
        <v>2003</v>
      </c>
      <c r="M830" s="9">
        <v>2</v>
      </c>
      <c r="N830" s="8">
        <f t="shared" si="881"/>
        <v>3072</v>
      </c>
      <c r="O830" s="9">
        <f t="shared" si="882"/>
        <v>2019</v>
      </c>
      <c r="P830" s="2">
        <f t="shared" ref="P830:AI830" si="906">IF($B830="","",IF($O830=P$3,$N830*(1+(O$2*0.03)),IF(P$3=$O830+$J830,$N830*(1+(O$2*0.03)),IF(P$3=$O830+2*$J830,$N830*(1+(O$2*0.03)),IF(P$3=$O830+3*$J830,$N830*(1+(O$2*0.03)),IF(P$3=$O830+4*$J830,$N830*(1+(O$2*0.03)),IF(P$3=$O830+5*$J830,$N830*(1+(O$2*0.03)),"")))))))</f>
        <v>3072</v>
      </c>
      <c r="Q830" s="2" t="str">
        <f t="shared" si="906"/>
        <v/>
      </c>
      <c r="R830" s="2" t="str">
        <f t="shared" si="906"/>
        <v/>
      </c>
      <c r="S830" s="2" t="str">
        <f t="shared" si="906"/>
        <v/>
      </c>
      <c r="T830" s="2" t="str">
        <f t="shared" si="906"/>
        <v/>
      </c>
      <c r="U830" s="2" t="str">
        <f t="shared" si="906"/>
        <v/>
      </c>
      <c r="V830" s="2" t="str">
        <f t="shared" si="906"/>
        <v/>
      </c>
      <c r="W830" s="2" t="str">
        <f t="shared" si="906"/>
        <v/>
      </c>
      <c r="X830" s="2" t="str">
        <f t="shared" si="906"/>
        <v/>
      </c>
      <c r="Y830" s="2" t="str">
        <f t="shared" si="906"/>
        <v/>
      </c>
      <c r="Z830" s="2">
        <f t="shared" si="906"/>
        <v>3993.6000000000004</v>
      </c>
      <c r="AA830" s="2" t="str">
        <f t="shared" si="906"/>
        <v/>
      </c>
      <c r="AB830" s="2" t="str">
        <f t="shared" si="906"/>
        <v/>
      </c>
      <c r="AC830" s="2" t="str">
        <f t="shared" si="906"/>
        <v/>
      </c>
      <c r="AD830" s="2" t="str">
        <f t="shared" si="906"/>
        <v/>
      </c>
      <c r="AE830" s="2" t="str">
        <f t="shared" si="906"/>
        <v/>
      </c>
      <c r="AF830" s="2" t="str">
        <f t="shared" si="906"/>
        <v/>
      </c>
      <c r="AG830" s="2" t="str">
        <f t="shared" si="906"/>
        <v/>
      </c>
      <c r="AH830" s="2" t="str">
        <f t="shared" si="906"/>
        <v/>
      </c>
      <c r="AI830" s="2" t="str">
        <f t="shared" si="906"/>
        <v/>
      </c>
    </row>
    <row r="831" spans="2:35" ht="15" customHeight="1" x14ac:dyDescent="0.3">
      <c r="B831" t="s">
        <v>96</v>
      </c>
      <c r="C831" t="s">
        <v>256</v>
      </c>
      <c r="D831" t="s">
        <v>7</v>
      </c>
      <c r="E831" s="9" t="s">
        <v>483</v>
      </c>
      <c r="F831" t="s">
        <v>53</v>
      </c>
      <c r="G831" s="9"/>
      <c r="H831" s="3">
        <v>480</v>
      </c>
      <c r="I831" s="8">
        <f>IF(H831="","",INDEX(Systems!F$4:F$985,MATCH($F831,Systems!D$4:D$985,0),1))</f>
        <v>1.6</v>
      </c>
      <c r="J831" s="9">
        <f>IF(H831="","",INDEX(Systems!E$4:E$985,MATCH($F831,Systems!D$4:D$985,0),1))</f>
        <v>10</v>
      </c>
      <c r="K831" s="9" t="s">
        <v>108</v>
      </c>
      <c r="L831" s="9">
        <v>2003</v>
      </c>
      <c r="M831" s="9">
        <v>2</v>
      </c>
      <c r="N831" s="8">
        <f t="shared" si="881"/>
        <v>768</v>
      </c>
      <c r="O831" s="9">
        <f t="shared" si="882"/>
        <v>2019</v>
      </c>
      <c r="P831" s="2">
        <f t="shared" ref="P831:AI831" si="907">IF($B831="","",IF($O831=P$3,$N831*(1+(O$2*0.03)),IF(P$3=$O831+$J831,$N831*(1+(O$2*0.03)),IF(P$3=$O831+2*$J831,$N831*(1+(O$2*0.03)),IF(P$3=$O831+3*$J831,$N831*(1+(O$2*0.03)),IF(P$3=$O831+4*$J831,$N831*(1+(O$2*0.03)),IF(P$3=$O831+5*$J831,$N831*(1+(O$2*0.03)),"")))))))</f>
        <v>768</v>
      </c>
      <c r="Q831" s="2" t="str">
        <f t="shared" si="907"/>
        <v/>
      </c>
      <c r="R831" s="2" t="str">
        <f t="shared" si="907"/>
        <v/>
      </c>
      <c r="S831" s="2" t="str">
        <f t="shared" si="907"/>
        <v/>
      </c>
      <c r="T831" s="2" t="str">
        <f t="shared" si="907"/>
        <v/>
      </c>
      <c r="U831" s="2" t="str">
        <f t="shared" si="907"/>
        <v/>
      </c>
      <c r="V831" s="2" t="str">
        <f t="shared" si="907"/>
        <v/>
      </c>
      <c r="W831" s="2" t="str">
        <f t="shared" si="907"/>
        <v/>
      </c>
      <c r="X831" s="2" t="str">
        <f t="shared" si="907"/>
        <v/>
      </c>
      <c r="Y831" s="2" t="str">
        <f t="shared" si="907"/>
        <v/>
      </c>
      <c r="Z831" s="2">
        <f t="shared" si="907"/>
        <v>998.40000000000009</v>
      </c>
      <c r="AA831" s="2" t="str">
        <f t="shared" si="907"/>
        <v/>
      </c>
      <c r="AB831" s="2" t="str">
        <f t="shared" si="907"/>
        <v/>
      </c>
      <c r="AC831" s="2" t="str">
        <f t="shared" si="907"/>
        <v/>
      </c>
      <c r="AD831" s="2" t="str">
        <f t="shared" si="907"/>
        <v/>
      </c>
      <c r="AE831" s="2" t="str">
        <f t="shared" si="907"/>
        <v/>
      </c>
      <c r="AF831" s="2" t="str">
        <f t="shared" si="907"/>
        <v/>
      </c>
      <c r="AG831" s="2" t="str">
        <f t="shared" si="907"/>
        <v/>
      </c>
      <c r="AH831" s="2" t="str">
        <f t="shared" si="907"/>
        <v/>
      </c>
      <c r="AI831" s="2" t="str">
        <f t="shared" si="907"/>
        <v/>
      </c>
    </row>
    <row r="832" spans="2:35" ht="15" customHeight="1" x14ac:dyDescent="0.3">
      <c r="B832" t="s">
        <v>96</v>
      </c>
      <c r="C832" t="s">
        <v>256</v>
      </c>
      <c r="D832" t="s">
        <v>7</v>
      </c>
      <c r="E832" s="9" t="s">
        <v>296</v>
      </c>
      <c r="F832" t="s">
        <v>54</v>
      </c>
      <c r="G832" s="9"/>
      <c r="H832" s="3">
        <v>3289</v>
      </c>
      <c r="I832" s="8">
        <f>IF(H832="","",INDEX(Systems!F$4:F$985,MATCH($F832,Systems!D$4:D$985,0),1))</f>
        <v>1.5</v>
      </c>
      <c r="J832" s="9">
        <f>IF(H832="","",INDEX(Systems!E$4:E$985,MATCH($F832,Systems!D$4:D$985,0),1))</f>
        <v>10</v>
      </c>
      <c r="K832" s="9" t="s">
        <v>109</v>
      </c>
      <c r="L832" s="9">
        <v>2000</v>
      </c>
      <c r="M832" s="9">
        <v>2</v>
      </c>
      <c r="N832" s="8">
        <f t="shared" si="881"/>
        <v>4933.5</v>
      </c>
      <c r="O832" s="9">
        <f t="shared" si="882"/>
        <v>2019</v>
      </c>
      <c r="P832" s="2">
        <f t="shared" ref="P832:AI832" si="908">IF($B832="","",IF($O832=P$3,$N832*(1+(O$2*0.03)),IF(P$3=$O832+$J832,$N832*(1+(O$2*0.03)),IF(P$3=$O832+2*$J832,$N832*(1+(O$2*0.03)),IF(P$3=$O832+3*$J832,$N832*(1+(O$2*0.03)),IF(P$3=$O832+4*$J832,$N832*(1+(O$2*0.03)),IF(P$3=$O832+5*$J832,$N832*(1+(O$2*0.03)),"")))))))</f>
        <v>4933.5</v>
      </c>
      <c r="Q832" s="2" t="str">
        <f t="shared" si="908"/>
        <v/>
      </c>
      <c r="R832" s="2" t="str">
        <f t="shared" si="908"/>
        <v/>
      </c>
      <c r="S832" s="2" t="str">
        <f t="shared" si="908"/>
        <v/>
      </c>
      <c r="T832" s="2" t="str">
        <f t="shared" si="908"/>
        <v/>
      </c>
      <c r="U832" s="2" t="str">
        <f t="shared" si="908"/>
        <v/>
      </c>
      <c r="V832" s="2" t="str">
        <f t="shared" si="908"/>
        <v/>
      </c>
      <c r="W832" s="2" t="str">
        <f t="shared" si="908"/>
        <v/>
      </c>
      <c r="X832" s="2" t="str">
        <f t="shared" si="908"/>
        <v/>
      </c>
      <c r="Y832" s="2" t="str">
        <f t="shared" si="908"/>
        <v/>
      </c>
      <c r="Z832" s="2">
        <f t="shared" si="908"/>
        <v>6413.55</v>
      </c>
      <c r="AA832" s="2" t="str">
        <f t="shared" si="908"/>
        <v/>
      </c>
      <c r="AB832" s="2" t="str">
        <f t="shared" si="908"/>
        <v/>
      </c>
      <c r="AC832" s="2" t="str">
        <f t="shared" si="908"/>
        <v/>
      </c>
      <c r="AD832" s="2" t="str">
        <f t="shared" si="908"/>
        <v/>
      </c>
      <c r="AE832" s="2" t="str">
        <f t="shared" si="908"/>
        <v/>
      </c>
      <c r="AF832" s="2" t="str">
        <f t="shared" si="908"/>
        <v/>
      </c>
      <c r="AG832" s="2" t="str">
        <f t="shared" si="908"/>
        <v/>
      </c>
      <c r="AH832" s="2" t="str">
        <f t="shared" si="908"/>
        <v/>
      </c>
      <c r="AI832" s="2" t="str">
        <f t="shared" si="908"/>
        <v/>
      </c>
    </row>
    <row r="833" spans="2:35" ht="15" customHeight="1" x14ac:dyDescent="0.3">
      <c r="B833" t="s">
        <v>96</v>
      </c>
      <c r="C833" t="s">
        <v>256</v>
      </c>
      <c r="D833" t="s">
        <v>7</v>
      </c>
      <c r="E833" s="9" t="s">
        <v>475</v>
      </c>
      <c r="F833" t="s">
        <v>54</v>
      </c>
      <c r="G833" s="9"/>
      <c r="H833" s="3">
        <v>3724</v>
      </c>
      <c r="I833" s="8">
        <f>IF(H833="","",INDEX(Systems!F$4:F$985,MATCH($F833,Systems!D$4:D$985,0),1))</f>
        <v>1.5</v>
      </c>
      <c r="J833" s="9">
        <f>IF(H833="","",INDEX(Systems!E$4:E$985,MATCH($F833,Systems!D$4:D$985,0),1))</f>
        <v>10</v>
      </c>
      <c r="K833" s="9" t="s">
        <v>109</v>
      </c>
      <c r="L833" s="9">
        <v>2000</v>
      </c>
      <c r="M833" s="9">
        <v>2</v>
      </c>
      <c r="N833" s="8">
        <f t="shared" si="881"/>
        <v>5586</v>
      </c>
      <c r="O833" s="9">
        <f t="shared" si="882"/>
        <v>2019</v>
      </c>
      <c r="P833" s="2">
        <f t="shared" ref="P833:AI833" si="909">IF($B833="","",IF($O833=P$3,$N833*(1+(O$2*0.03)),IF(P$3=$O833+$J833,$N833*(1+(O$2*0.03)),IF(P$3=$O833+2*$J833,$N833*(1+(O$2*0.03)),IF(P$3=$O833+3*$J833,$N833*(1+(O$2*0.03)),IF(P$3=$O833+4*$J833,$N833*(1+(O$2*0.03)),IF(P$3=$O833+5*$J833,$N833*(1+(O$2*0.03)),"")))))))</f>
        <v>5586</v>
      </c>
      <c r="Q833" s="2" t="str">
        <f t="shared" si="909"/>
        <v/>
      </c>
      <c r="R833" s="2" t="str">
        <f t="shared" si="909"/>
        <v/>
      </c>
      <c r="S833" s="2" t="str">
        <f t="shared" si="909"/>
        <v/>
      </c>
      <c r="T833" s="2" t="str">
        <f t="shared" si="909"/>
        <v/>
      </c>
      <c r="U833" s="2" t="str">
        <f t="shared" si="909"/>
        <v/>
      </c>
      <c r="V833" s="2" t="str">
        <f t="shared" si="909"/>
        <v/>
      </c>
      <c r="W833" s="2" t="str">
        <f t="shared" si="909"/>
        <v/>
      </c>
      <c r="X833" s="2" t="str">
        <f t="shared" si="909"/>
        <v/>
      </c>
      <c r="Y833" s="2" t="str">
        <f t="shared" si="909"/>
        <v/>
      </c>
      <c r="Z833" s="2">
        <f t="shared" si="909"/>
        <v>7261.8</v>
      </c>
      <c r="AA833" s="2" t="str">
        <f t="shared" si="909"/>
        <v/>
      </c>
      <c r="AB833" s="2" t="str">
        <f t="shared" si="909"/>
        <v/>
      </c>
      <c r="AC833" s="2" t="str">
        <f t="shared" si="909"/>
        <v/>
      </c>
      <c r="AD833" s="2" t="str">
        <f t="shared" si="909"/>
        <v/>
      </c>
      <c r="AE833" s="2" t="str">
        <f t="shared" si="909"/>
        <v/>
      </c>
      <c r="AF833" s="2" t="str">
        <f t="shared" si="909"/>
        <v/>
      </c>
      <c r="AG833" s="2" t="str">
        <f t="shared" si="909"/>
        <v/>
      </c>
      <c r="AH833" s="2" t="str">
        <f t="shared" si="909"/>
        <v/>
      </c>
      <c r="AI833" s="2" t="str">
        <f t="shared" si="909"/>
        <v/>
      </c>
    </row>
    <row r="834" spans="2:35" ht="15" customHeight="1" x14ac:dyDescent="0.3">
      <c r="B834" t="s">
        <v>96</v>
      </c>
      <c r="C834" t="s">
        <v>256</v>
      </c>
      <c r="D834" t="s">
        <v>7</v>
      </c>
      <c r="E834" s="9" t="s">
        <v>476</v>
      </c>
      <c r="F834" t="s">
        <v>54</v>
      </c>
      <c r="G834" s="9"/>
      <c r="H834" s="3">
        <v>1596</v>
      </c>
      <c r="I834" s="8">
        <f>IF(H834="","",INDEX(Systems!F$4:F$985,MATCH($F834,Systems!D$4:D$985,0),1))</f>
        <v>1.5</v>
      </c>
      <c r="J834" s="9">
        <f>IF(H834="","",INDEX(Systems!E$4:E$985,MATCH($F834,Systems!D$4:D$985,0),1))</f>
        <v>10</v>
      </c>
      <c r="K834" s="9" t="s">
        <v>109</v>
      </c>
      <c r="L834" s="9">
        <v>2000</v>
      </c>
      <c r="M834" s="9">
        <v>2</v>
      </c>
      <c r="N834" s="8">
        <f t="shared" si="881"/>
        <v>2394</v>
      </c>
      <c r="O834" s="9">
        <f t="shared" si="882"/>
        <v>2019</v>
      </c>
      <c r="P834" s="2">
        <f t="shared" ref="P834:AI834" si="910">IF($B834="","",IF($O834=P$3,$N834*(1+(O$2*0.03)),IF(P$3=$O834+$J834,$N834*(1+(O$2*0.03)),IF(P$3=$O834+2*$J834,$N834*(1+(O$2*0.03)),IF(P$3=$O834+3*$J834,$N834*(1+(O$2*0.03)),IF(P$3=$O834+4*$J834,$N834*(1+(O$2*0.03)),IF(P$3=$O834+5*$J834,$N834*(1+(O$2*0.03)),"")))))))</f>
        <v>2394</v>
      </c>
      <c r="Q834" s="2" t="str">
        <f t="shared" si="910"/>
        <v/>
      </c>
      <c r="R834" s="2" t="str">
        <f t="shared" si="910"/>
        <v/>
      </c>
      <c r="S834" s="2" t="str">
        <f t="shared" si="910"/>
        <v/>
      </c>
      <c r="T834" s="2" t="str">
        <f t="shared" si="910"/>
        <v/>
      </c>
      <c r="U834" s="2" t="str">
        <f t="shared" si="910"/>
        <v/>
      </c>
      <c r="V834" s="2" t="str">
        <f t="shared" si="910"/>
        <v/>
      </c>
      <c r="W834" s="2" t="str">
        <f t="shared" si="910"/>
        <v/>
      </c>
      <c r="X834" s="2" t="str">
        <f t="shared" si="910"/>
        <v/>
      </c>
      <c r="Y834" s="2" t="str">
        <f t="shared" si="910"/>
        <v/>
      </c>
      <c r="Z834" s="2">
        <f t="shared" si="910"/>
        <v>3112.2000000000003</v>
      </c>
      <c r="AA834" s="2" t="str">
        <f t="shared" si="910"/>
        <v/>
      </c>
      <c r="AB834" s="2" t="str">
        <f t="shared" si="910"/>
        <v/>
      </c>
      <c r="AC834" s="2" t="str">
        <f t="shared" si="910"/>
        <v/>
      </c>
      <c r="AD834" s="2" t="str">
        <f t="shared" si="910"/>
        <v/>
      </c>
      <c r="AE834" s="2" t="str">
        <f t="shared" si="910"/>
        <v/>
      </c>
      <c r="AF834" s="2" t="str">
        <f t="shared" si="910"/>
        <v/>
      </c>
      <c r="AG834" s="2" t="str">
        <f t="shared" si="910"/>
        <v/>
      </c>
      <c r="AH834" s="2" t="str">
        <f t="shared" si="910"/>
        <v/>
      </c>
      <c r="AI834" s="2" t="str">
        <f t="shared" si="910"/>
        <v/>
      </c>
    </row>
    <row r="835" spans="2:35" ht="15" customHeight="1" x14ac:dyDescent="0.3">
      <c r="B835" t="s">
        <v>96</v>
      </c>
      <c r="C835" t="s">
        <v>256</v>
      </c>
      <c r="D835" t="s">
        <v>7</v>
      </c>
      <c r="E835" s="9" t="s">
        <v>528</v>
      </c>
      <c r="F835" t="s">
        <v>54</v>
      </c>
      <c r="G835" s="9"/>
      <c r="H835" s="3">
        <v>960</v>
      </c>
      <c r="I835" s="8">
        <f>IF(H835="","",INDEX(Systems!F$4:F$985,MATCH($F835,Systems!D$4:D$985,0),1))</f>
        <v>1.5</v>
      </c>
      <c r="J835" s="9">
        <f>IF(H835="","",INDEX(Systems!E$4:E$985,MATCH($F835,Systems!D$4:D$985,0),1))</f>
        <v>10</v>
      </c>
      <c r="K835" s="9" t="s">
        <v>108</v>
      </c>
      <c r="L835" s="9">
        <v>2016</v>
      </c>
      <c r="M835" s="9">
        <v>3</v>
      </c>
      <c r="N835" s="8">
        <f t="shared" si="881"/>
        <v>1440</v>
      </c>
      <c r="O835" s="9">
        <f t="shared" si="882"/>
        <v>2026</v>
      </c>
      <c r="P835" s="2" t="str">
        <f t="shared" ref="P835:AI835" si="911">IF($B835="","",IF($O835=P$3,$N835*(1+(O$2*0.03)),IF(P$3=$O835+$J835,$N835*(1+(O$2*0.03)),IF(P$3=$O835+2*$J835,$N835*(1+(O$2*0.03)),IF(P$3=$O835+3*$J835,$N835*(1+(O$2*0.03)),IF(P$3=$O835+4*$J835,$N835*(1+(O$2*0.03)),IF(P$3=$O835+5*$J835,$N835*(1+(O$2*0.03)),"")))))))</f>
        <v/>
      </c>
      <c r="Q835" s="2" t="str">
        <f t="shared" si="911"/>
        <v/>
      </c>
      <c r="R835" s="2" t="str">
        <f t="shared" si="911"/>
        <v/>
      </c>
      <c r="S835" s="2" t="str">
        <f t="shared" si="911"/>
        <v/>
      </c>
      <c r="T835" s="2" t="str">
        <f t="shared" si="911"/>
        <v/>
      </c>
      <c r="U835" s="2" t="str">
        <f t="shared" si="911"/>
        <v/>
      </c>
      <c r="V835" s="2" t="str">
        <f t="shared" si="911"/>
        <v/>
      </c>
      <c r="W835" s="2">
        <f t="shared" si="911"/>
        <v>1742.3999999999999</v>
      </c>
      <c r="X835" s="2" t="str">
        <f t="shared" si="911"/>
        <v/>
      </c>
      <c r="Y835" s="2" t="str">
        <f t="shared" si="911"/>
        <v/>
      </c>
      <c r="Z835" s="2" t="str">
        <f t="shared" si="911"/>
        <v/>
      </c>
      <c r="AA835" s="2" t="str">
        <f t="shared" si="911"/>
        <v/>
      </c>
      <c r="AB835" s="2" t="str">
        <f t="shared" si="911"/>
        <v/>
      </c>
      <c r="AC835" s="2" t="str">
        <f t="shared" si="911"/>
        <v/>
      </c>
      <c r="AD835" s="2" t="str">
        <f t="shared" si="911"/>
        <v/>
      </c>
      <c r="AE835" s="2" t="str">
        <f t="shared" si="911"/>
        <v/>
      </c>
      <c r="AF835" s="2" t="str">
        <f t="shared" si="911"/>
        <v/>
      </c>
      <c r="AG835" s="2">
        <f t="shared" si="911"/>
        <v>2174.4</v>
      </c>
      <c r="AH835" s="2" t="str">
        <f t="shared" si="911"/>
        <v/>
      </c>
      <c r="AI835" s="2" t="str">
        <f t="shared" si="911"/>
        <v/>
      </c>
    </row>
    <row r="836" spans="2:35" ht="15" customHeight="1" x14ac:dyDescent="0.3">
      <c r="B836" t="s">
        <v>96</v>
      </c>
      <c r="C836" t="s">
        <v>256</v>
      </c>
      <c r="D836" t="s">
        <v>7</v>
      </c>
      <c r="E836" s="9" t="s">
        <v>529</v>
      </c>
      <c r="F836" t="s">
        <v>54</v>
      </c>
      <c r="G836" s="9"/>
      <c r="H836" s="3">
        <v>960</v>
      </c>
      <c r="I836" s="8">
        <f>IF(H836="","",INDEX(Systems!F$4:F$985,MATCH($F836,Systems!D$4:D$985,0),1))</f>
        <v>1.5</v>
      </c>
      <c r="J836" s="9">
        <f>IF(H836="","",INDEX(Systems!E$4:E$985,MATCH($F836,Systems!D$4:D$985,0),1))</f>
        <v>10</v>
      </c>
      <c r="K836" s="9" t="s">
        <v>108</v>
      </c>
      <c r="L836" s="9">
        <v>2016</v>
      </c>
      <c r="M836" s="9">
        <v>3</v>
      </c>
      <c r="N836" s="8">
        <f t="shared" si="881"/>
        <v>1440</v>
      </c>
      <c r="O836" s="9">
        <f t="shared" si="882"/>
        <v>2026</v>
      </c>
      <c r="P836" s="2" t="str">
        <f t="shared" ref="P836:AI836" si="912">IF($B836="","",IF($O836=P$3,$N836*(1+(O$2*0.03)),IF(P$3=$O836+$J836,$N836*(1+(O$2*0.03)),IF(P$3=$O836+2*$J836,$N836*(1+(O$2*0.03)),IF(P$3=$O836+3*$J836,$N836*(1+(O$2*0.03)),IF(P$3=$O836+4*$J836,$N836*(1+(O$2*0.03)),IF(P$3=$O836+5*$J836,$N836*(1+(O$2*0.03)),"")))))))</f>
        <v/>
      </c>
      <c r="Q836" s="2" t="str">
        <f t="shared" si="912"/>
        <v/>
      </c>
      <c r="R836" s="2" t="str">
        <f t="shared" si="912"/>
        <v/>
      </c>
      <c r="S836" s="2" t="str">
        <f t="shared" si="912"/>
        <v/>
      </c>
      <c r="T836" s="2" t="str">
        <f t="shared" si="912"/>
        <v/>
      </c>
      <c r="U836" s="2" t="str">
        <f t="shared" si="912"/>
        <v/>
      </c>
      <c r="V836" s="2" t="str">
        <f t="shared" si="912"/>
        <v/>
      </c>
      <c r="W836" s="2">
        <f t="shared" si="912"/>
        <v>1742.3999999999999</v>
      </c>
      <c r="X836" s="2" t="str">
        <f t="shared" si="912"/>
        <v/>
      </c>
      <c r="Y836" s="2" t="str">
        <f t="shared" si="912"/>
        <v/>
      </c>
      <c r="Z836" s="2" t="str">
        <f t="shared" si="912"/>
        <v/>
      </c>
      <c r="AA836" s="2" t="str">
        <f t="shared" si="912"/>
        <v/>
      </c>
      <c r="AB836" s="2" t="str">
        <f t="shared" si="912"/>
        <v/>
      </c>
      <c r="AC836" s="2" t="str">
        <f t="shared" si="912"/>
        <v/>
      </c>
      <c r="AD836" s="2" t="str">
        <f t="shared" si="912"/>
        <v/>
      </c>
      <c r="AE836" s="2" t="str">
        <f t="shared" si="912"/>
        <v/>
      </c>
      <c r="AF836" s="2" t="str">
        <f t="shared" si="912"/>
        <v/>
      </c>
      <c r="AG836" s="2">
        <f t="shared" si="912"/>
        <v>2174.4</v>
      </c>
      <c r="AH836" s="2" t="str">
        <f t="shared" si="912"/>
        <v/>
      </c>
      <c r="AI836" s="2" t="str">
        <f t="shared" si="912"/>
        <v/>
      </c>
    </row>
    <row r="837" spans="2:35" ht="15" customHeight="1" x14ac:dyDescent="0.3">
      <c r="B837" t="s">
        <v>96</v>
      </c>
      <c r="C837" t="s">
        <v>256</v>
      </c>
      <c r="D837" t="s">
        <v>7</v>
      </c>
      <c r="E837" s="9" t="s">
        <v>530</v>
      </c>
      <c r="F837" t="s">
        <v>54</v>
      </c>
      <c r="G837" s="9"/>
      <c r="H837" s="3">
        <v>960</v>
      </c>
      <c r="I837" s="8">
        <f>IF(H837="","",INDEX(Systems!F$4:F$985,MATCH($F837,Systems!D$4:D$985,0),1))</f>
        <v>1.5</v>
      </c>
      <c r="J837" s="9">
        <f>IF(H837="","",INDEX(Systems!E$4:E$985,MATCH($F837,Systems!D$4:D$985,0),1))</f>
        <v>10</v>
      </c>
      <c r="K837" s="9" t="s">
        <v>108</v>
      </c>
      <c r="L837" s="9">
        <v>2000</v>
      </c>
      <c r="M837" s="9">
        <v>2</v>
      </c>
      <c r="N837" s="8">
        <f t="shared" si="881"/>
        <v>1440</v>
      </c>
      <c r="O837" s="9">
        <f t="shared" si="882"/>
        <v>2019</v>
      </c>
      <c r="P837" s="2">
        <f t="shared" ref="P837:AI837" si="913">IF($B837="","",IF($O837=P$3,$N837*(1+(O$2*0.03)),IF(P$3=$O837+$J837,$N837*(1+(O$2*0.03)),IF(P$3=$O837+2*$J837,$N837*(1+(O$2*0.03)),IF(P$3=$O837+3*$J837,$N837*(1+(O$2*0.03)),IF(P$3=$O837+4*$J837,$N837*(1+(O$2*0.03)),IF(P$3=$O837+5*$J837,$N837*(1+(O$2*0.03)),"")))))))</f>
        <v>1440</v>
      </c>
      <c r="Q837" s="2" t="str">
        <f t="shared" si="913"/>
        <v/>
      </c>
      <c r="R837" s="2" t="str">
        <f t="shared" si="913"/>
        <v/>
      </c>
      <c r="S837" s="2" t="str">
        <f t="shared" si="913"/>
        <v/>
      </c>
      <c r="T837" s="2" t="str">
        <f t="shared" si="913"/>
        <v/>
      </c>
      <c r="U837" s="2" t="str">
        <f t="shared" si="913"/>
        <v/>
      </c>
      <c r="V837" s="2" t="str">
        <f t="shared" si="913"/>
        <v/>
      </c>
      <c r="W837" s="2" t="str">
        <f t="shared" si="913"/>
        <v/>
      </c>
      <c r="X837" s="2" t="str">
        <f t="shared" si="913"/>
        <v/>
      </c>
      <c r="Y837" s="2" t="str">
        <f t="shared" si="913"/>
        <v/>
      </c>
      <c r="Z837" s="2">
        <f t="shared" si="913"/>
        <v>1872</v>
      </c>
      <c r="AA837" s="2" t="str">
        <f t="shared" si="913"/>
        <v/>
      </c>
      <c r="AB837" s="2" t="str">
        <f t="shared" si="913"/>
        <v/>
      </c>
      <c r="AC837" s="2" t="str">
        <f t="shared" si="913"/>
        <v/>
      </c>
      <c r="AD837" s="2" t="str">
        <f t="shared" si="913"/>
        <v/>
      </c>
      <c r="AE837" s="2" t="str">
        <f t="shared" si="913"/>
        <v/>
      </c>
      <c r="AF837" s="2" t="str">
        <f t="shared" si="913"/>
        <v/>
      </c>
      <c r="AG837" s="2" t="str">
        <f t="shared" si="913"/>
        <v/>
      </c>
      <c r="AH837" s="2" t="str">
        <f t="shared" si="913"/>
        <v/>
      </c>
      <c r="AI837" s="2" t="str">
        <f t="shared" si="913"/>
        <v/>
      </c>
    </row>
    <row r="838" spans="2:35" ht="15" customHeight="1" x14ac:dyDescent="0.3">
      <c r="B838" t="s">
        <v>96</v>
      </c>
      <c r="C838" t="s">
        <v>256</v>
      </c>
      <c r="D838" t="s">
        <v>7</v>
      </c>
      <c r="E838" s="9" t="s">
        <v>531</v>
      </c>
      <c r="F838" t="s">
        <v>54</v>
      </c>
      <c r="G838" s="9"/>
      <c r="H838" s="3">
        <v>960</v>
      </c>
      <c r="I838" s="8">
        <f>IF(H838="","",INDEX(Systems!F$4:F$985,MATCH($F838,Systems!D$4:D$985,0),1))</f>
        <v>1.5</v>
      </c>
      <c r="J838" s="9">
        <f>IF(H838="","",INDEX(Systems!E$4:E$985,MATCH($F838,Systems!D$4:D$985,0),1))</f>
        <v>10</v>
      </c>
      <c r="K838" s="9" t="s">
        <v>108</v>
      </c>
      <c r="L838" s="9">
        <v>2000</v>
      </c>
      <c r="M838" s="9">
        <v>2</v>
      </c>
      <c r="N838" s="8">
        <f t="shared" si="881"/>
        <v>1440</v>
      </c>
      <c r="O838" s="9">
        <f t="shared" si="882"/>
        <v>2019</v>
      </c>
      <c r="P838" s="2">
        <f t="shared" ref="P838:AI838" si="914">IF($B838="","",IF($O838=P$3,$N838*(1+(O$2*0.03)),IF(P$3=$O838+$J838,$N838*(1+(O$2*0.03)),IF(P$3=$O838+2*$J838,$N838*(1+(O$2*0.03)),IF(P$3=$O838+3*$J838,$N838*(1+(O$2*0.03)),IF(P$3=$O838+4*$J838,$N838*(1+(O$2*0.03)),IF(P$3=$O838+5*$J838,$N838*(1+(O$2*0.03)),"")))))))</f>
        <v>1440</v>
      </c>
      <c r="Q838" s="2" t="str">
        <f t="shared" si="914"/>
        <v/>
      </c>
      <c r="R838" s="2" t="str">
        <f t="shared" si="914"/>
        <v/>
      </c>
      <c r="S838" s="2" t="str">
        <f t="shared" si="914"/>
        <v/>
      </c>
      <c r="T838" s="2" t="str">
        <f t="shared" si="914"/>
        <v/>
      </c>
      <c r="U838" s="2" t="str">
        <f t="shared" si="914"/>
        <v/>
      </c>
      <c r="V838" s="2" t="str">
        <f t="shared" si="914"/>
        <v/>
      </c>
      <c r="W838" s="2" t="str">
        <f t="shared" si="914"/>
        <v/>
      </c>
      <c r="X838" s="2" t="str">
        <f t="shared" si="914"/>
        <v/>
      </c>
      <c r="Y838" s="2" t="str">
        <f t="shared" si="914"/>
        <v/>
      </c>
      <c r="Z838" s="2">
        <f t="shared" si="914"/>
        <v>1872</v>
      </c>
      <c r="AA838" s="2" t="str">
        <f t="shared" si="914"/>
        <v/>
      </c>
      <c r="AB838" s="2" t="str">
        <f t="shared" si="914"/>
        <v/>
      </c>
      <c r="AC838" s="2" t="str">
        <f t="shared" si="914"/>
        <v/>
      </c>
      <c r="AD838" s="2" t="str">
        <f t="shared" si="914"/>
        <v/>
      </c>
      <c r="AE838" s="2" t="str">
        <f t="shared" si="914"/>
        <v/>
      </c>
      <c r="AF838" s="2" t="str">
        <f t="shared" si="914"/>
        <v/>
      </c>
      <c r="AG838" s="2" t="str">
        <f t="shared" si="914"/>
        <v/>
      </c>
      <c r="AH838" s="2" t="str">
        <f t="shared" si="914"/>
        <v/>
      </c>
      <c r="AI838" s="2" t="str">
        <f t="shared" si="914"/>
        <v/>
      </c>
    </row>
    <row r="839" spans="2:35" ht="15" customHeight="1" x14ac:dyDescent="0.3">
      <c r="B839" t="s">
        <v>96</v>
      </c>
      <c r="C839" t="s">
        <v>256</v>
      </c>
      <c r="D839" t="s">
        <v>7</v>
      </c>
      <c r="E839" s="9" t="s">
        <v>486</v>
      </c>
      <c r="F839" t="s">
        <v>54</v>
      </c>
      <c r="G839" s="9"/>
      <c r="H839" s="3">
        <v>1920</v>
      </c>
      <c r="I839" s="8">
        <f>IF(H839="","",INDEX(Systems!F$4:F$985,MATCH($F839,Systems!D$4:D$985,0),1))</f>
        <v>1.5</v>
      </c>
      <c r="J839" s="9">
        <f>IF(H839="","",INDEX(Systems!E$4:E$985,MATCH($F839,Systems!D$4:D$985,0),1))</f>
        <v>10</v>
      </c>
      <c r="K839" s="9" t="s">
        <v>108</v>
      </c>
      <c r="L839" s="9">
        <v>2003</v>
      </c>
      <c r="M839" s="9">
        <v>2</v>
      </c>
      <c r="N839" s="8">
        <f t="shared" si="881"/>
        <v>2880</v>
      </c>
      <c r="O839" s="9">
        <f t="shared" si="882"/>
        <v>2019</v>
      </c>
      <c r="P839" s="2">
        <f t="shared" ref="P839:AI839" si="915">IF($B839="","",IF($O839=P$3,$N839*(1+(O$2*0.03)),IF(P$3=$O839+$J839,$N839*(1+(O$2*0.03)),IF(P$3=$O839+2*$J839,$N839*(1+(O$2*0.03)),IF(P$3=$O839+3*$J839,$N839*(1+(O$2*0.03)),IF(P$3=$O839+4*$J839,$N839*(1+(O$2*0.03)),IF(P$3=$O839+5*$J839,$N839*(1+(O$2*0.03)),"")))))))</f>
        <v>2880</v>
      </c>
      <c r="Q839" s="2" t="str">
        <f t="shared" si="915"/>
        <v/>
      </c>
      <c r="R839" s="2" t="str">
        <f t="shared" si="915"/>
        <v/>
      </c>
      <c r="S839" s="2" t="str">
        <f t="shared" si="915"/>
        <v/>
      </c>
      <c r="T839" s="2" t="str">
        <f t="shared" si="915"/>
        <v/>
      </c>
      <c r="U839" s="2" t="str">
        <f t="shared" si="915"/>
        <v/>
      </c>
      <c r="V839" s="2" t="str">
        <f t="shared" si="915"/>
        <v/>
      </c>
      <c r="W839" s="2" t="str">
        <f t="shared" si="915"/>
        <v/>
      </c>
      <c r="X839" s="2" t="str">
        <f t="shared" si="915"/>
        <v/>
      </c>
      <c r="Y839" s="2" t="str">
        <f t="shared" si="915"/>
        <v/>
      </c>
      <c r="Z839" s="2">
        <f t="shared" si="915"/>
        <v>3744</v>
      </c>
      <c r="AA839" s="2" t="str">
        <f t="shared" si="915"/>
        <v/>
      </c>
      <c r="AB839" s="2" t="str">
        <f t="shared" si="915"/>
        <v/>
      </c>
      <c r="AC839" s="2" t="str">
        <f t="shared" si="915"/>
        <v/>
      </c>
      <c r="AD839" s="2" t="str">
        <f t="shared" si="915"/>
        <v/>
      </c>
      <c r="AE839" s="2" t="str">
        <f t="shared" si="915"/>
        <v/>
      </c>
      <c r="AF839" s="2" t="str">
        <f t="shared" si="915"/>
        <v/>
      </c>
      <c r="AG839" s="2" t="str">
        <f t="shared" si="915"/>
        <v/>
      </c>
      <c r="AH839" s="2" t="str">
        <f t="shared" si="915"/>
        <v/>
      </c>
      <c r="AI839" s="2" t="str">
        <f t="shared" si="915"/>
        <v/>
      </c>
    </row>
    <row r="840" spans="2:35" ht="15" customHeight="1" x14ac:dyDescent="0.3">
      <c r="B840" t="s">
        <v>96</v>
      </c>
      <c r="C840" t="s">
        <v>256</v>
      </c>
      <c r="D840" t="s">
        <v>7</v>
      </c>
      <c r="E840" s="9" t="s">
        <v>483</v>
      </c>
      <c r="F840" t="s">
        <v>54</v>
      </c>
      <c r="G840" s="9"/>
      <c r="H840" s="3">
        <v>480</v>
      </c>
      <c r="I840" s="8">
        <f>IF(H840="","",INDEX(Systems!F$4:F$985,MATCH($F840,Systems!D$4:D$985,0),1))</f>
        <v>1.5</v>
      </c>
      <c r="J840" s="9">
        <f>IF(H840="","",INDEX(Systems!E$4:E$985,MATCH($F840,Systems!D$4:D$985,0),1))</f>
        <v>10</v>
      </c>
      <c r="K840" s="9" t="s">
        <v>108</v>
      </c>
      <c r="L840" s="9">
        <v>2003</v>
      </c>
      <c r="M840" s="9">
        <v>2</v>
      </c>
      <c r="N840" s="8">
        <f t="shared" si="881"/>
        <v>720</v>
      </c>
      <c r="O840" s="9">
        <f t="shared" si="882"/>
        <v>2019</v>
      </c>
      <c r="P840" s="2">
        <f t="shared" ref="P840:AI840" si="916">IF($B840="","",IF($O840=P$3,$N840*(1+(O$2*0.03)),IF(P$3=$O840+$J840,$N840*(1+(O$2*0.03)),IF(P$3=$O840+2*$J840,$N840*(1+(O$2*0.03)),IF(P$3=$O840+3*$J840,$N840*(1+(O$2*0.03)),IF(P$3=$O840+4*$J840,$N840*(1+(O$2*0.03)),IF(P$3=$O840+5*$J840,$N840*(1+(O$2*0.03)),"")))))))</f>
        <v>720</v>
      </c>
      <c r="Q840" s="2" t="str">
        <f t="shared" si="916"/>
        <v/>
      </c>
      <c r="R840" s="2" t="str">
        <f t="shared" si="916"/>
        <v/>
      </c>
      <c r="S840" s="2" t="str">
        <f t="shared" si="916"/>
        <v/>
      </c>
      <c r="T840" s="2" t="str">
        <f t="shared" si="916"/>
        <v/>
      </c>
      <c r="U840" s="2" t="str">
        <f t="shared" si="916"/>
        <v/>
      </c>
      <c r="V840" s="2" t="str">
        <f t="shared" si="916"/>
        <v/>
      </c>
      <c r="W840" s="2" t="str">
        <f t="shared" si="916"/>
        <v/>
      </c>
      <c r="X840" s="2" t="str">
        <f t="shared" si="916"/>
        <v/>
      </c>
      <c r="Y840" s="2" t="str">
        <f t="shared" si="916"/>
        <v/>
      </c>
      <c r="Z840" s="2">
        <f t="shared" si="916"/>
        <v>936</v>
      </c>
      <c r="AA840" s="2" t="str">
        <f t="shared" si="916"/>
        <v/>
      </c>
      <c r="AB840" s="2" t="str">
        <f t="shared" si="916"/>
        <v/>
      </c>
      <c r="AC840" s="2" t="str">
        <f t="shared" si="916"/>
        <v/>
      </c>
      <c r="AD840" s="2" t="str">
        <f t="shared" si="916"/>
        <v/>
      </c>
      <c r="AE840" s="2" t="str">
        <f t="shared" si="916"/>
        <v/>
      </c>
      <c r="AF840" s="2" t="str">
        <f t="shared" si="916"/>
        <v/>
      </c>
      <c r="AG840" s="2" t="str">
        <f t="shared" si="916"/>
        <v/>
      </c>
      <c r="AH840" s="2" t="str">
        <f t="shared" si="916"/>
        <v/>
      </c>
      <c r="AI840" s="2" t="str">
        <f t="shared" si="916"/>
        <v/>
      </c>
    </row>
    <row r="841" spans="2:35" ht="15" customHeight="1" x14ac:dyDescent="0.3">
      <c r="B841" t="s">
        <v>96</v>
      </c>
      <c r="C841" t="s">
        <v>256</v>
      </c>
      <c r="D841" t="s">
        <v>9</v>
      </c>
      <c r="E841" s="9" t="s">
        <v>296</v>
      </c>
      <c r="F841" t="s">
        <v>150</v>
      </c>
      <c r="G841" s="9"/>
      <c r="H841" s="3">
        <v>3289</v>
      </c>
      <c r="I841" s="8">
        <f>IF(H841="","",INDEX(Systems!F$4:F$985,MATCH($F841,Systems!D$4:D$985,0),1))</f>
        <v>4</v>
      </c>
      <c r="J841" s="9">
        <f>IF(H841="","",INDEX(Systems!E$4:E$985,MATCH($F841,Systems!D$4:D$985,0),1))</f>
        <v>20</v>
      </c>
      <c r="K841" s="9" t="s">
        <v>109</v>
      </c>
      <c r="L841" s="9">
        <v>2000</v>
      </c>
      <c r="M841" s="9">
        <v>3</v>
      </c>
      <c r="N841" s="8">
        <f t="shared" si="881"/>
        <v>13156</v>
      </c>
      <c r="O841" s="9">
        <f t="shared" si="882"/>
        <v>2020</v>
      </c>
      <c r="P841" s="2" t="str">
        <f t="shared" ref="P841:AI841" si="917">IF($B841="","",IF($O841=P$3,$N841*(1+(O$2*0.03)),IF(P$3=$O841+$J841,$N841*(1+(O$2*0.03)),IF(P$3=$O841+2*$J841,$N841*(1+(O$2*0.03)),IF(P$3=$O841+3*$J841,$N841*(1+(O$2*0.03)),IF(P$3=$O841+4*$J841,$N841*(1+(O$2*0.03)),IF(P$3=$O841+5*$J841,$N841*(1+(O$2*0.03)),"")))))))</f>
        <v/>
      </c>
      <c r="Q841" s="2">
        <f t="shared" si="917"/>
        <v>13550.68</v>
      </c>
      <c r="R841" s="2" t="str">
        <f t="shared" si="917"/>
        <v/>
      </c>
      <c r="S841" s="2" t="str">
        <f t="shared" si="917"/>
        <v/>
      </c>
      <c r="T841" s="2" t="str">
        <f t="shared" si="917"/>
        <v/>
      </c>
      <c r="U841" s="2" t="str">
        <f t="shared" si="917"/>
        <v/>
      </c>
      <c r="V841" s="2" t="str">
        <f t="shared" si="917"/>
        <v/>
      </c>
      <c r="W841" s="2" t="str">
        <f t="shared" si="917"/>
        <v/>
      </c>
      <c r="X841" s="2" t="str">
        <f t="shared" si="917"/>
        <v/>
      </c>
      <c r="Y841" s="2" t="str">
        <f t="shared" si="917"/>
        <v/>
      </c>
      <c r="Z841" s="2" t="str">
        <f t="shared" si="917"/>
        <v/>
      </c>
      <c r="AA841" s="2" t="str">
        <f t="shared" si="917"/>
        <v/>
      </c>
      <c r="AB841" s="2" t="str">
        <f t="shared" si="917"/>
        <v/>
      </c>
      <c r="AC841" s="2" t="str">
        <f t="shared" si="917"/>
        <v/>
      </c>
      <c r="AD841" s="2" t="str">
        <f t="shared" si="917"/>
        <v/>
      </c>
      <c r="AE841" s="2" t="str">
        <f t="shared" si="917"/>
        <v/>
      </c>
      <c r="AF841" s="2" t="str">
        <f t="shared" si="917"/>
        <v/>
      </c>
      <c r="AG841" s="2" t="str">
        <f t="shared" si="917"/>
        <v/>
      </c>
      <c r="AH841" s="2" t="str">
        <f t="shared" si="917"/>
        <v/>
      </c>
      <c r="AI841" s="2" t="str">
        <f t="shared" si="917"/>
        <v/>
      </c>
    </row>
    <row r="842" spans="2:35" ht="15" customHeight="1" x14ac:dyDescent="0.3">
      <c r="B842" t="s">
        <v>96</v>
      </c>
      <c r="C842" t="s">
        <v>256</v>
      </c>
      <c r="D842" t="s">
        <v>9</v>
      </c>
      <c r="E842" s="9" t="s">
        <v>475</v>
      </c>
      <c r="F842" t="s">
        <v>150</v>
      </c>
      <c r="G842" s="9"/>
      <c r="H842" s="3">
        <v>3724</v>
      </c>
      <c r="I842" s="8">
        <f>IF(H842="","",INDEX(Systems!F$4:F$985,MATCH($F842,Systems!D$4:D$985,0),1))</f>
        <v>4</v>
      </c>
      <c r="J842" s="9">
        <f>IF(H842="","",INDEX(Systems!E$4:E$985,MATCH($F842,Systems!D$4:D$985,0),1))</f>
        <v>20</v>
      </c>
      <c r="K842" s="9" t="s">
        <v>109</v>
      </c>
      <c r="L842" s="9">
        <v>2000</v>
      </c>
      <c r="M842" s="9">
        <v>3</v>
      </c>
      <c r="N842" s="8">
        <f t="shared" si="881"/>
        <v>14896</v>
      </c>
      <c r="O842" s="9">
        <f t="shared" si="882"/>
        <v>2020</v>
      </c>
      <c r="P842" s="2" t="str">
        <f t="shared" ref="P842:AI842" si="918">IF($B842="","",IF($O842=P$3,$N842*(1+(O$2*0.03)),IF(P$3=$O842+$J842,$N842*(1+(O$2*0.03)),IF(P$3=$O842+2*$J842,$N842*(1+(O$2*0.03)),IF(P$3=$O842+3*$J842,$N842*(1+(O$2*0.03)),IF(P$3=$O842+4*$J842,$N842*(1+(O$2*0.03)),IF(P$3=$O842+5*$J842,$N842*(1+(O$2*0.03)),"")))))))</f>
        <v/>
      </c>
      <c r="Q842" s="2">
        <f t="shared" si="918"/>
        <v>15342.880000000001</v>
      </c>
      <c r="R842" s="2" t="str">
        <f t="shared" si="918"/>
        <v/>
      </c>
      <c r="S842" s="2" t="str">
        <f t="shared" si="918"/>
        <v/>
      </c>
      <c r="T842" s="2" t="str">
        <f t="shared" si="918"/>
        <v/>
      </c>
      <c r="U842" s="2" t="str">
        <f t="shared" si="918"/>
        <v/>
      </c>
      <c r="V842" s="2" t="str">
        <f t="shared" si="918"/>
        <v/>
      </c>
      <c r="W842" s="2" t="str">
        <f t="shared" si="918"/>
        <v/>
      </c>
      <c r="X842" s="2" t="str">
        <f t="shared" si="918"/>
        <v/>
      </c>
      <c r="Y842" s="2" t="str">
        <f t="shared" si="918"/>
        <v/>
      </c>
      <c r="Z842" s="2" t="str">
        <f t="shared" si="918"/>
        <v/>
      </c>
      <c r="AA842" s="2" t="str">
        <f t="shared" si="918"/>
        <v/>
      </c>
      <c r="AB842" s="2" t="str">
        <f t="shared" si="918"/>
        <v/>
      </c>
      <c r="AC842" s="2" t="str">
        <f t="shared" si="918"/>
        <v/>
      </c>
      <c r="AD842" s="2" t="str">
        <f t="shared" si="918"/>
        <v/>
      </c>
      <c r="AE842" s="2" t="str">
        <f t="shared" si="918"/>
        <v/>
      </c>
      <c r="AF842" s="2" t="str">
        <f t="shared" si="918"/>
        <v/>
      </c>
      <c r="AG842" s="2" t="str">
        <f t="shared" si="918"/>
        <v/>
      </c>
      <c r="AH842" s="2" t="str">
        <f t="shared" si="918"/>
        <v/>
      </c>
      <c r="AI842" s="2" t="str">
        <f t="shared" si="918"/>
        <v/>
      </c>
    </row>
    <row r="843" spans="2:35" ht="15" customHeight="1" x14ac:dyDescent="0.3">
      <c r="B843" t="s">
        <v>96</v>
      </c>
      <c r="C843" t="s">
        <v>256</v>
      </c>
      <c r="D843" t="s">
        <v>9</v>
      </c>
      <c r="E843" s="9" t="s">
        <v>476</v>
      </c>
      <c r="F843" t="s">
        <v>150</v>
      </c>
      <c r="G843" s="9"/>
      <c r="H843" s="3">
        <v>1596</v>
      </c>
      <c r="I843" s="8">
        <f>IF(H843="","",INDEX(Systems!F$4:F$985,MATCH($F843,Systems!D$4:D$985,0),1))</f>
        <v>4</v>
      </c>
      <c r="J843" s="9">
        <f>IF(H843="","",INDEX(Systems!E$4:E$985,MATCH($F843,Systems!D$4:D$985,0),1))</f>
        <v>20</v>
      </c>
      <c r="K843" s="9" t="s">
        <v>109</v>
      </c>
      <c r="L843" s="9">
        <v>2000</v>
      </c>
      <c r="M843" s="9">
        <v>3</v>
      </c>
      <c r="N843" s="8">
        <f t="shared" si="881"/>
        <v>6384</v>
      </c>
      <c r="O843" s="9">
        <f t="shared" si="882"/>
        <v>2020</v>
      </c>
      <c r="P843" s="2" t="str">
        <f t="shared" ref="P843:AI843" si="919">IF($B843="","",IF($O843=P$3,$N843*(1+(O$2*0.03)),IF(P$3=$O843+$J843,$N843*(1+(O$2*0.03)),IF(P$3=$O843+2*$J843,$N843*(1+(O$2*0.03)),IF(P$3=$O843+3*$J843,$N843*(1+(O$2*0.03)),IF(P$3=$O843+4*$J843,$N843*(1+(O$2*0.03)),IF(P$3=$O843+5*$J843,$N843*(1+(O$2*0.03)),"")))))))</f>
        <v/>
      </c>
      <c r="Q843" s="2">
        <f t="shared" si="919"/>
        <v>6575.52</v>
      </c>
      <c r="R843" s="2" t="str">
        <f t="shared" si="919"/>
        <v/>
      </c>
      <c r="S843" s="2" t="str">
        <f t="shared" si="919"/>
        <v/>
      </c>
      <c r="T843" s="2" t="str">
        <f t="shared" si="919"/>
        <v/>
      </c>
      <c r="U843" s="2" t="str">
        <f t="shared" si="919"/>
        <v/>
      </c>
      <c r="V843" s="2" t="str">
        <f t="shared" si="919"/>
        <v/>
      </c>
      <c r="W843" s="2" t="str">
        <f t="shared" si="919"/>
        <v/>
      </c>
      <c r="X843" s="2" t="str">
        <f t="shared" si="919"/>
        <v/>
      </c>
      <c r="Y843" s="2" t="str">
        <f t="shared" si="919"/>
        <v/>
      </c>
      <c r="Z843" s="2" t="str">
        <f t="shared" si="919"/>
        <v/>
      </c>
      <c r="AA843" s="2" t="str">
        <f t="shared" si="919"/>
        <v/>
      </c>
      <c r="AB843" s="2" t="str">
        <f t="shared" si="919"/>
        <v/>
      </c>
      <c r="AC843" s="2" t="str">
        <f t="shared" si="919"/>
        <v/>
      </c>
      <c r="AD843" s="2" t="str">
        <f t="shared" si="919"/>
        <v/>
      </c>
      <c r="AE843" s="2" t="str">
        <f t="shared" si="919"/>
        <v/>
      </c>
      <c r="AF843" s="2" t="str">
        <f t="shared" si="919"/>
        <v/>
      </c>
      <c r="AG843" s="2" t="str">
        <f t="shared" si="919"/>
        <v/>
      </c>
      <c r="AH843" s="2" t="str">
        <f t="shared" si="919"/>
        <v/>
      </c>
      <c r="AI843" s="2" t="str">
        <f t="shared" si="919"/>
        <v/>
      </c>
    </row>
    <row r="844" spans="2:35" ht="15" customHeight="1" x14ac:dyDescent="0.3">
      <c r="B844" t="s">
        <v>96</v>
      </c>
      <c r="C844" t="s">
        <v>256</v>
      </c>
      <c r="D844" t="s">
        <v>9</v>
      </c>
      <c r="E844" s="9" t="s">
        <v>528</v>
      </c>
      <c r="F844" t="s">
        <v>150</v>
      </c>
      <c r="G844" s="9"/>
      <c r="H844" s="3">
        <v>960</v>
      </c>
      <c r="I844" s="8">
        <f>IF(H844="","",INDEX(Systems!F$4:F$985,MATCH($F844,Systems!D$4:D$985,0),1))</f>
        <v>4</v>
      </c>
      <c r="J844" s="9">
        <f>IF(H844="","",INDEX(Systems!E$4:E$985,MATCH($F844,Systems!D$4:D$985,0),1))</f>
        <v>20</v>
      </c>
      <c r="K844" s="9" t="s">
        <v>108</v>
      </c>
      <c r="L844" s="9">
        <v>2016</v>
      </c>
      <c r="M844" s="9">
        <v>3</v>
      </c>
      <c r="N844" s="8">
        <f t="shared" si="881"/>
        <v>3840</v>
      </c>
      <c r="O844" s="9">
        <f t="shared" si="882"/>
        <v>2036</v>
      </c>
      <c r="P844" s="2" t="str">
        <f t="shared" ref="P844:AI844" si="920">IF($B844="","",IF($O844=P$3,$N844*(1+(O$2*0.03)),IF(P$3=$O844+$J844,$N844*(1+(O$2*0.03)),IF(P$3=$O844+2*$J844,$N844*(1+(O$2*0.03)),IF(P$3=$O844+3*$J844,$N844*(1+(O$2*0.03)),IF(P$3=$O844+4*$J844,$N844*(1+(O$2*0.03)),IF(P$3=$O844+5*$J844,$N844*(1+(O$2*0.03)),"")))))))</f>
        <v/>
      </c>
      <c r="Q844" s="2" t="str">
        <f t="shared" si="920"/>
        <v/>
      </c>
      <c r="R844" s="2" t="str">
        <f t="shared" si="920"/>
        <v/>
      </c>
      <c r="S844" s="2" t="str">
        <f t="shared" si="920"/>
        <v/>
      </c>
      <c r="T844" s="2" t="str">
        <f t="shared" si="920"/>
        <v/>
      </c>
      <c r="U844" s="2" t="str">
        <f t="shared" si="920"/>
        <v/>
      </c>
      <c r="V844" s="2" t="str">
        <f t="shared" si="920"/>
        <v/>
      </c>
      <c r="W844" s="2" t="str">
        <f t="shared" si="920"/>
        <v/>
      </c>
      <c r="X844" s="2" t="str">
        <f t="shared" si="920"/>
        <v/>
      </c>
      <c r="Y844" s="2" t="str">
        <f t="shared" si="920"/>
        <v/>
      </c>
      <c r="Z844" s="2" t="str">
        <f t="shared" si="920"/>
        <v/>
      </c>
      <c r="AA844" s="2" t="str">
        <f t="shared" si="920"/>
        <v/>
      </c>
      <c r="AB844" s="2" t="str">
        <f t="shared" si="920"/>
        <v/>
      </c>
      <c r="AC844" s="2" t="str">
        <f t="shared" si="920"/>
        <v/>
      </c>
      <c r="AD844" s="2" t="str">
        <f t="shared" si="920"/>
        <v/>
      </c>
      <c r="AE844" s="2" t="str">
        <f t="shared" si="920"/>
        <v/>
      </c>
      <c r="AF844" s="2" t="str">
        <f t="shared" si="920"/>
        <v/>
      </c>
      <c r="AG844" s="2">
        <f t="shared" si="920"/>
        <v>5798.4</v>
      </c>
      <c r="AH844" s="2" t="str">
        <f t="shared" si="920"/>
        <v/>
      </c>
      <c r="AI844" s="2" t="str">
        <f t="shared" si="920"/>
        <v/>
      </c>
    </row>
    <row r="845" spans="2:35" ht="15" customHeight="1" x14ac:dyDescent="0.3">
      <c r="B845" t="s">
        <v>96</v>
      </c>
      <c r="C845" t="s">
        <v>256</v>
      </c>
      <c r="D845" t="s">
        <v>9</v>
      </c>
      <c r="E845" s="9" t="s">
        <v>529</v>
      </c>
      <c r="F845" t="s">
        <v>150</v>
      </c>
      <c r="G845" s="9"/>
      <c r="H845" s="3">
        <v>960</v>
      </c>
      <c r="I845" s="8">
        <f>IF(H845="","",INDEX(Systems!F$4:F$985,MATCH($F845,Systems!D$4:D$985,0),1))</f>
        <v>4</v>
      </c>
      <c r="J845" s="9">
        <f>IF(H845="","",INDEX(Systems!E$4:E$985,MATCH($F845,Systems!D$4:D$985,0),1))</f>
        <v>20</v>
      </c>
      <c r="K845" s="9" t="s">
        <v>108</v>
      </c>
      <c r="L845" s="9">
        <v>2016</v>
      </c>
      <c r="M845" s="9">
        <v>3</v>
      </c>
      <c r="N845" s="8">
        <f t="shared" si="881"/>
        <v>3840</v>
      </c>
      <c r="O845" s="9">
        <f t="shared" si="882"/>
        <v>2036</v>
      </c>
      <c r="P845" s="2" t="str">
        <f t="shared" ref="P845:AI845" si="921">IF($B845="","",IF($O845=P$3,$N845*(1+(O$2*0.03)),IF(P$3=$O845+$J845,$N845*(1+(O$2*0.03)),IF(P$3=$O845+2*$J845,$N845*(1+(O$2*0.03)),IF(P$3=$O845+3*$J845,$N845*(1+(O$2*0.03)),IF(P$3=$O845+4*$J845,$N845*(1+(O$2*0.03)),IF(P$3=$O845+5*$J845,$N845*(1+(O$2*0.03)),"")))))))</f>
        <v/>
      </c>
      <c r="Q845" s="2" t="str">
        <f t="shared" si="921"/>
        <v/>
      </c>
      <c r="R845" s="2" t="str">
        <f t="shared" si="921"/>
        <v/>
      </c>
      <c r="S845" s="2" t="str">
        <f t="shared" si="921"/>
        <v/>
      </c>
      <c r="T845" s="2" t="str">
        <f t="shared" si="921"/>
        <v/>
      </c>
      <c r="U845" s="2" t="str">
        <f t="shared" si="921"/>
        <v/>
      </c>
      <c r="V845" s="2" t="str">
        <f t="shared" si="921"/>
        <v/>
      </c>
      <c r="W845" s="2" t="str">
        <f t="shared" si="921"/>
        <v/>
      </c>
      <c r="X845" s="2" t="str">
        <f t="shared" si="921"/>
        <v/>
      </c>
      <c r="Y845" s="2" t="str">
        <f t="shared" si="921"/>
        <v/>
      </c>
      <c r="Z845" s="2" t="str">
        <f t="shared" si="921"/>
        <v/>
      </c>
      <c r="AA845" s="2" t="str">
        <f t="shared" si="921"/>
        <v/>
      </c>
      <c r="AB845" s="2" t="str">
        <f t="shared" si="921"/>
        <v/>
      </c>
      <c r="AC845" s="2" t="str">
        <f t="shared" si="921"/>
        <v/>
      </c>
      <c r="AD845" s="2" t="str">
        <f t="shared" si="921"/>
        <v/>
      </c>
      <c r="AE845" s="2" t="str">
        <f t="shared" si="921"/>
        <v/>
      </c>
      <c r="AF845" s="2" t="str">
        <f t="shared" si="921"/>
        <v/>
      </c>
      <c r="AG845" s="2">
        <f t="shared" si="921"/>
        <v>5798.4</v>
      </c>
      <c r="AH845" s="2" t="str">
        <f t="shared" si="921"/>
        <v/>
      </c>
      <c r="AI845" s="2" t="str">
        <f t="shared" si="921"/>
        <v/>
      </c>
    </row>
    <row r="846" spans="2:35" ht="15" customHeight="1" x14ac:dyDescent="0.3">
      <c r="B846" t="s">
        <v>96</v>
      </c>
      <c r="C846" t="s">
        <v>256</v>
      </c>
      <c r="D846" t="s">
        <v>9</v>
      </c>
      <c r="E846" s="9" t="s">
        <v>530</v>
      </c>
      <c r="F846" t="s">
        <v>150</v>
      </c>
      <c r="G846" s="9"/>
      <c r="H846" s="3">
        <v>960</v>
      </c>
      <c r="I846" s="8">
        <f>IF(H846="","",INDEX(Systems!F$4:F$985,MATCH($F846,Systems!D$4:D$985,0),1))</f>
        <v>4</v>
      </c>
      <c r="J846" s="9">
        <f>IF(H846="","",INDEX(Systems!E$4:E$985,MATCH($F846,Systems!D$4:D$985,0),1))</f>
        <v>20</v>
      </c>
      <c r="K846" s="9" t="s">
        <v>108</v>
      </c>
      <c r="L846" s="9">
        <v>2000</v>
      </c>
      <c r="M846" s="9">
        <v>3</v>
      </c>
      <c r="N846" s="8">
        <f t="shared" si="881"/>
        <v>3840</v>
      </c>
      <c r="O846" s="9">
        <f t="shared" si="882"/>
        <v>2020</v>
      </c>
      <c r="P846" s="2" t="str">
        <f t="shared" ref="P846:AI846" si="922">IF($B846="","",IF($O846=P$3,$N846*(1+(O$2*0.03)),IF(P$3=$O846+$J846,$N846*(1+(O$2*0.03)),IF(P$3=$O846+2*$J846,$N846*(1+(O$2*0.03)),IF(P$3=$O846+3*$J846,$N846*(1+(O$2*0.03)),IF(P$3=$O846+4*$J846,$N846*(1+(O$2*0.03)),IF(P$3=$O846+5*$J846,$N846*(1+(O$2*0.03)),"")))))))</f>
        <v/>
      </c>
      <c r="Q846" s="2">
        <f t="shared" si="922"/>
        <v>3955.2000000000003</v>
      </c>
      <c r="R846" s="2" t="str">
        <f t="shared" si="922"/>
        <v/>
      </c>
      <c r="S846" s="2" t="str">
        <f t="shared" si="922"/>
        <v/>
      </c>
      <c r="T846" s="2" t="str">
        <f t="shared" si="922"/>
        <v/>
      </c>
      <c r="U846" s="2" t="str">
        <f t="shared" si="922"/>
        <v/>
      </c>
      <c r="V846" s="2" t="str">
        <f t="shared" si="922"/>
        <v/>
      </c>
      <c r="W846" s="2" t="str">
        <f t="shared" si="922"/>
        <v/>
      </c>
      <c r="X846" s="2" t="str">
        <f t="shared" si="922"/>
        <v/>
      </c>
      <c r="Y846" s="2" t="str">
        <f t="shared" si="922"/>
        <v/>
      </c>
      <c r="Z846" s="2" t="str">
        <f t="shared" si="922"/>
        <v/>
      </c>
      <c r="AA846" s="2" t="str">
        <f t="shared" si="922"/>
        <v/>
      </c>
      <c r="AB846" s="2" t="str">
        <f t="shared" si="922"/>
        <v/>
      </c>
      <c r="AC846" s="2" t="str">
        <f t="shared" si="922"/>
        <v/>
      </c>
      <c r="AD846" s="2" t="str">
        <f t="shared" si="922"/>
        <v/>
      </c>
      <c r="AE846" s="2" t="str">
        <f t="shared" si="922"/>
        <v/>
      </c>
      <c r="AF846" s="2" t="str">
        <f t="shared" si="922"/>
        <v/>
      </c>
      <c r="AG846" s="2" t="str">
        <f t="shared" si="922"/>
        <v/>
      </c>
      <c r="AH846" s="2" t="str">
        <f t="shared" si="922"/>
        <v/>
      </c>
      <c r="AI846" s="2" t="str">
        <f t="shared" si="922"/>
        <v/>
      </c>
    </row>
    <row r="847" spans="2:35" ht="15" customHeight="1" x14ac:dyDescent="0.3">
      <c r="B847" t="s">
        <v>96</v>
      </c>
      <c r="C847" t="s">
        <v>256</v>
      </c>
      <c r="D847" t="s">
        <v>9</v>
      </c>
      <c r="E847" s="9" t="s">
        <v>531</v>
      </c>
      <c r="F847" t="s">
        <v>150</v>
      </c>
      <c r="G847" s="9"/>
      <c r="H847" s="3">
        <v>960</v>
      </c>
      <c r="I847" s="8">
        <f>IF(H847="","",INDEX(Systems!F$4:F$985,MATCH($F847,Systems!D$4:D$985,0),1))</f>
        <v>4</v>
      </c>
      <c r="J847" s="9">
        <f>IF(H847="","",INDEX(Systems!E$4:E$985,MATCH($F847,Systems!D$4:D$985,0),1))</f>
        <v>20</v>
      </c>
      <c r="K847" s="9" t="s">
        <v>108</v>
      </c>
      <c r="L847" s="9">
        <v>2000</v>
      </c>
      <c r="M847" s="9">
        <v>3</v>
      </c>
      <c r="N847" s="8">
        <f t="shared" si="881"/>
        <v>3840</v>
      </c>
      <c r="O847" s="9">
        <f t="shared" si="882"/>
        <v>2020</v>
      </c>
      <c r="P847" s="2" t="str">
        <f t="shared" ref="P847:AI847" si="923">IF($B847="","",IF($O847=P$3,$N847*(1+(O$2*0.03)),IF(P$3=$O847+$J847,$N847*(1+(O$2*0.03)),IF(P$3=$O847+2*$J847,$N847*(1+(O$2*0.03)),IF(P$3=$O847+3*$J847,$N847*(1+(O$2*0.03)),IF(P$3=$O847+4*$J847,$N847*(1+(O$2*0.03)),IF(P$3=$O847+5*$J847,$N847*(1+(O$2*0.03)),"")))))))</f>
        <v/>
      </c>
      <c r="Q847" s="2">
        <f t="shared" si="923"/>
        <v>3955.2000000000003</v>
      </c>
      <c r="R847" s="2" t="str">
        <f t="shared" si="923"/>
        <v/>
      </c>
      <c r="S847" s="2" t="str">
        <f t="shared" si="923"/>
        <v/>
      </c>
      <c r="T847" s="2" t="str">
        <f t="shared" si="923"/>
        <v/>
      </c>
      <c r="U847" s="2" t="str">
        <f t="shared" si="923"/>
        <v/>
      </c>
      <c r="V847" s="2" t="str">
        <f t="shared" si="923"/>
        <v/>
      </c>
      <c r="W847" s="2" t="str">
        <f t="shared" si="923"/>
        <v/>
      </c>
      <c r="X847" s="2" t="str">
        <f t="shared" si="923"/>
        <v/>
      </c>
      <c r="Y847" s="2" t="str">
        <f t="shared" si="923"/>
        <v/>
      </c>
      <c r="Z847" s="2" t="str">
        <f t="shared" si="923"/>
        <v/>
      </c>
      <c r="AA847" s="2" t="str">
        <f t="shared" si="923"/>
        <v/>
      </c>
      <c r="AB847" s="2" t="str">
        <f t="shared" si="923"/>
        <v/>
      </c>
      <c r="AC847" s="2" t="str">
        <f t="shared" si="923"/>
        <v/>
      </c>
      <c r="AD847" s="2" t="str">
        <f t="shared" si="923"/>
        <v/>
      </c>
      <c r="AE847" s="2" t="str">
        <f t="shared" si="923"/>
        <v/>
      </c>
      <c r="AF847" s="2" t="str">
        <f t="shared" si="923"/>
        <v/>
      </c>
      <c r="AG847" s="2" t="str">
        <f t="shared" si="923"/>
        <v/>
      </c>
      <c r="AH847" s="2" t="str">
        <f t="shared" si="923"/>
        <v/>
      </c>
      <c r="AI847" s="2" t="str">
        <f t="shared" si="923"/>
        <v/>
      </c>
    </row>
    <row r="848" spans="2:35" ht="15" customHeight="1" x14ac:dyDescent="0.3">
      <c r="B848" t="s">
        <v>96</v>
      </c>
      <c r="C848" t="s">
        <v>256</v>
      </c>
      <c r="D848" t="s">
        <v>9</v>
      </c>
      <c r="E848" s="9" t="s">
        <v>486</v>
      </c>
      <c r="F848" t="s">
        <v>150</v>
      </c>
      <c r="G848" s="9"/>
      <c r="H848" s="3">
        <v>1920</v>
      </c>
      <c r="I848" s="8">
        <f>IF(H848="","",INDEX(Systems!F$4:F$985,MATCH($F848,Systems!D$4:D$985,0),1))</f>
        <v>4</v>
      </c>
      <c r="J848" s="9">
        <f>IF(H848="","",INDEX(Systems!E$4:E$985,MATCH($F848,Systems!D$4:D$985,0),1))</f>
        <v>20</v>
      </c>
      <c r="K848" s="9" t="s">
        <v>108</v>
      </c>
      <c r="L848" s="9">
        <v>2003</v>
      </c>
      <c r="M848" s="9">
        <v>3</v>
      </c>
      <c r="N848" s="8">
        <f t="shared" si="881"/>
        <v>7680</v>
      </c>
      <c r="O848" s="9">
        <f t="shared" si="882"/>
        <v>2023</v>
      </c>
      <c r="P848" s="2" t="str">
        <f t="shared" ref="P848:AI848" si="924">IF($B848="","",IF($O848=P$3,$N848*(1+(O$2*0.03)),IF(P$3=$O848+$J848,$N848*(1+(O$2*0.03)),IF(P$3=$O848+2*$J848,$N848*(1+(O$2*0.03)),IF(P$3=$O848+3*$J848,$N848*(1+(O$2*0.03)),IF(P$3=$O848+4*$J848,$N848*(1+(O$2*0.03)),IF(P$3=$O848+5*$J848,$N848*(1+(O$2*0.03)),"")))))))</f>
        <v/>
      </c>
      <c r="Q848" s="2" t="str">
        <f t="shared" si="924"/>
        <v/>
      </c>
      <c r="R848" s="2" t="str">
        <f t="shared" si="924"/>
        <v/>
      </c>
      <c r="S848" s="2" t="str">
        <f t="shared" si="924"/>
        <v/>
      </c>
      <c r="T848" s="2">
        <f t="shared" si="924"/>
        <v>8601.6</v>
      </c>
      <c r="U848" s="2" t="str">
        <f t="shared" si="924"/>
        <v/>
      </c>
      <c r="V848" s="2" t="str">
        <f t="shared" si="924"/>
        <v/>
      </c>
      <c r="W848" s="2" t="str">
        <f t="shared" si="924"/>
        <v/>
      </c>
      <c r="X848" s="2" t="str">
        <f t="shared" si="924"/>
        <v/>
      </c>
      <c r="Y848" s="2" t="str">
        <f t="shared" si="924"/>
        <v/>
      </c>
      <c r="Z848" s="2" t="str">
        <f t="shared" si="924"/>
        <v/>
      </c>
      <c r="AA848" s="2" t="str">
        <f t="shared" si="924"/>
        <v/>
      </c>
      <c r="AB848" s="2" t="str">
        <f t="shared" si="924"/>
        <v/>
      </c>
      <c r="AC848" s="2" t="str">
        <f t="shared" si="924"/>
        <v/>
      </c>
      <c r="AD848" s="2" t="str">
        <f t="shared" si="924"/>
        <v/>
      </c>
      <c r="AE848" s="2" t="str">
        <f t="shared" si="924"/>
        <v/>
      </c>
      <c r="AF848" s="2" t="str">
        <f t="shared" si="924"/>
        <v/>
      </c>
      <c r="AG848" s="2" t="str">
        <f t="shared" si="924"/>
        <v/>
      </c>
      <c r="AH848" s="2" t="str">
        <f t="shared" si="924"/>
        <v/>
      </c>
      <c r="AI848" s="2" t="str">
        <f t="shared" si="924"/>
        <v/>
      </c>
    </row>
    <row r="849" spans="2:35" ht="15" customHeight="1" x14ac:dyDescent="0.3">
      <c r="B849" t="s">
        <v>96</v>
      </c>
      <c r="C849" t="s">
        <v>256</v>
      </c>
      <c r="D849" t="s">
        <v>9</v>
      </c>
      <c r="E849" s="9" t="s">
        <v>483</v>
      </c>
      <c r="F849" t="s">
        <v>150</v>
      </c>
      <c r="G849" s="9"/>
      <c r="H849" s="3">
        <v>480</v>
      </c>
      <c r="I849" s="8">
        <f>IF(H849="","",INDEX(Systems!F$4:F$985,MATCH($F849,Systems!D$4:D$985,0),1))</f>
        <v>4</v>
      </c>
      <c r="J849" s="9">
        <f>IF(H849="","",INDEX(Systems!E$4:E$985,MATCH($F849,Systems!D$4:D$985,0),1))</f>
        <v>20</v>
      </c>
      <c r="K849" s="9" t="s">
        <v>108</v>
      </c>
      <c r="L849" s="9">
        <v>2003</v>
      </c>
      <c r="M849" s="9">
        <v>3</v>
      </c>
      <c r="N849" s="8">
        <f t="shared" si="881"/>
        <v>1920</v>
      </c>
      <c r="O849" s="9">
        <f t="shared" si="882"/>
        <v>2023</v>
      </c>
      <c r="P849" s="2" t="str">
        <f t="shared" ref="P849:AI849" si="925">IF($B849="","",IF($O849=P$3,$N849*(1+(O$2*0.03)),IF(P$3=$O849+$J849,$N849*(1+(O$2*0.03)),IF(P$3=$O849+2*$J849,$N849*(1+(O$2*0.03)),IF(P$3=$O849+3*$J849,$N849*(1+(O$2*0.03)),IF(P$3=$O849+4*$J849,$N849*(1+(O$2*0.03)),IF(P$3=$O849+5*$J849,$N849*(1+(O$2*0.03)),"")))))))</f>
        <v/>
      </c>
      <c r="Q849" s="2" t="str">
        <f t="shared" si="925"/>
        <v/>
      </c>
      <c r="R849" s="2" t="str">
        <f t="shared" si="925"/>
        <v/>
      </c>
      <c r="S849" s="2" t="str">
        <f t="shared" si="925"/>
        <v/>
      </c>
      <c r="T849" s="2">
        <f t="shared" si="925"/>
        <v>2150.4</v>
      </c>
      <c r="U849" s="2" t="str">
        <f t="shared" si="925"/>
        <v/>
      </c>
      <c r="V849" s="2" t="str">
        <f t="shared" si="925"/>
        <v/>
      </c>
      <c r="W849" s="2" t="str">
        <f t="shared" si="925"/>
        <v/>
      </c>
      <c r="X849" s="2" t="str">
        <f t="shared" si="925"/>
        <v/>
      </c>
      <c r="Y849" s="2" t="str">
        <f t="shared" si="925"/>
        <v/>
      </c>
      <c r="Z849" s="2" t="str">
        <f t="shared" si="925"/>
        <v/>
      </c>
      <c r="AA849" s="2" t="str">
        <f t="shared" si="925"/>
        <v/>
      </c>
      <c r="AB849" s="2" t="str">
        <f t="shared" si="925"/>
        <v/>
      </c>
      <c r="AC849" s="2" t="str">
        <f t="shared" si="925"/>
        <v/>
      </c>
      <c r="AD849" s="2" t="str">
        <f t="shared" si="925"/>
        <v/>
      </c>
      <c r="AE849" s="2" t="str">
        <f t="shared" si="925"/>
        <v/>
      </c>
      <c r="AF849" s="2" t="str">
        <f t="shared" si="925"/>
        <v/>
      </c>
      <c r="AG849" s="2" t="str">
        <f t="shared" si="925"/>
        <v/>
      </c>
      <c r="AH849" s="2" t="str">
        <f t="shared" si="925"/>
        <v/>
      </c>
      <c r="AI849" s="2" t="str">
        <f t="shared" si="925"/>
        <v/>
      </c>
    </row>
    <row r="850" spans="2:35" ht="15" customHeight="1" x14ac:dyDescent="0.3">
      <c r="B850" t="s">
        <v>96</v>
      </c>
      <c r="C850" t="s">
        <v>256</v>
      </c>
      <c r="D850" t="s">
        <v>8</v>
      </c>
      <c r="E850" s="9" t="s">
        <v>296</v>
      </c>
      <c r="F850" t="s">
        <v>145</v>
      </c>
      <c r="G850" s="9"/>
      <c r="H850" s="3">
        <v>3289</v>
      </c>
      <c r="I850" s="8">
        <f>IF(H850="","",INDEX(Systems!F$4:F$985,MATCH($F850,Systems!D$4:D$985,0),1))</f>
        <v>18</v>
      </c>
      <c r="J850" s="9">
        <f>IF(H850="","",INDEX(Systems!E$4:E$985,MATCH($F850,Systems!D$4:D$985,0),1))</f>
        <v>30</v>
      </c>
      <c r="K850" s="9" t="s">
        <v>109</v>
      </c>
      <c r="L850" s="9">
        <v>1935</v>
      </c>
      <c r="M850" s="9">
        <v>3</v>
      </c>
      <c r="N850" s="8">
        <f t="shared" si="881"/>
        <v>59202</v>
      </c>
      <c r="O850" s="9">
        <f t="shared" si="882"/>
        <v>2019</v>
      </c>
      <c r="P850" s="2">
        <f t="shared" ref="P850:AI850" si="926">IF($B850="","",IF($O850=P$3,$N850*(1+(O$2*0.03)),IF(P$3=$O850+$J850,$N850*(1+(O$2*0.03)),IF(P$3=$O850+2*$J850,$N850*(1+(O$2*0.03)),IF(P$3=$O850+3*$J850,$N850*(1+(O$2*0.03)),IF(P$3=$O850+4*$J850,$N850*(1+(O$2*0.03)),IF(P$3=$O850+5*$J850,$N850*(1+(O$2*0.03)),"")))))))</f>
        <v>59202</v>
      </c>
      <c r="Q850" s="2" t="str">
        <f t="shared" si="926"/>
        <v/>
      </c>
      <c r="R850" s="2" t="str">
        <f t="shared" si="926"/>
        <v/>
      </c>
      <c r="S850" s="2" t="str">
        <f t="shared" si="926"/>
        <v/>
      </c>
      <c r="T850" s="2" t="str">
        <f t="shared" si="926"/>
        <v/>
      </c>
      <c r="U850" s="2" t="str">
        <f t="shared" si="926"/>
        <v/>
      </c>
      <c r="V850" s="2" t="str">
        <f t="shared" si="926"/>
        <v/>
      </c>
      <c r="W850" s="2" t="str">
        <f t="shared" si="926"/>
        <v/>
      </c>
      <c r="X850" s="2" t="str">
        <f t="shared" si="926"/>
        <v/>
      </c>
      <c r="Y850" s="2" t="str">
        <f t="shared" si="926"/>
        <v/>
      </c>
      <c r="Z850" s="2" t="str">
        <f t="shared" si="926"/>
        <v/>
      </c>
      <c r="AA850" s="2" t="str">
        <f t="shared" si="926"/>
        <v/>
      </c>
      <c r="AB850" s="2" t="str">
        <f t="shared" si="926"/>
        <v/>
      </c>
      <c r="AC850" s="2" t="str">
        <f t="shared" si="926"/>
        <v/>
      </c>
      <c r="AD850" s="2" t="str">
        <f t="shared" si="926"/>
        <v/>
      </c>
      <c r="AE850" s="2" t="str">
        <f t="shared" si="926"/>
        <v/>
      </c>
      <c r="AF850" s="2" t="str">
        <f t="shared" si="926"/>
        <v/>
      </c>
      <c r="AG850" s="2" t="str">
        <f t="shared" si="926"/>
        <v/>
      </c>
      <c r="AH850" s="2" t="str">
        <f t="shared" si="926"/>
        <v/>
      </c>
      <c r="AI850" s="2" t="str">
        <f t="shared" si="926"/>
        <v/>
      </c>
    </row>
    <row r="851" spans="2:35" ht="15" customHeight="1" x14ac:dyDescent="0.3">
      <c r="B851" t="s">
        <v>96</v>
      </c>
      <c r="C851" t="s">
        <v>256</v>
      </c>
      <c r="D851" t="s">
        <v>8</v>
      </c>
      <c r="E851" s="9" t="s">
        <v>475</v>
      </c>
      <c r="F851" t="s">
        <v>145</v>
      </c>
      <c r="G851" s="9"/>
      <c r="H851" s="3">
        <v>3724</v>
      </c>
      <c r="I851" s="8">
        <f>IF(H851="","",INDEX(Systems!F$4:F$985,MATCH($F851,Systems!D$4:D$985,0),1))</f>
        <v>18</v>
      </c>
      <c r="J851" s="9">
        <f>IF(H851="","",INDEX(Systems!E$4:E$985,MATCH($F851,Systems!D$4:D$985,0),1))</f>
        <v>30</v>
      </c>
      <c r="K851" s="9" t="s">
        <v>109</v>
      </c>
      <c r="L851" s="9">
        <v>1950</v>
      </c>
      <c r="M851" s="9">
        <v>3</v>
      </c>
      <c r="N851" s="8">
        <f t="shared" si="881"/>
        <v>67032</v>
      </c>
      <c r="O851" s="9">
        <f t="shared" si="882"/>
        <v>2019</v>
      </c>
      <c r="P851" s="2">
        <f t="shared" ref="P851:AI851" si="927">IF($B851="","",IF($O851=P$3,$N851*(1+(O$2*0.03)),IF(P$3=$O851+$J851,$N851*(1+(O$2*0.03)),IF(P$3=$O851+2*$J851,$N851*(1+(O$2*0.03)),IF(P$3=$O851+3*$J851,$N851*(1+(O$2*0.03)),IF(P$3=$O851+4*$J851,$N851*(1+(O$2*0.03)),IF(P$3=$O851+5*$J851,$N851*(1+(O$2*0.03)),"")))))))</f>
        <v>67032</v>
      </c>
      <c r="Q851" s="2" t="str">
        <f t="shared" si="927"/>
        <v/>
      </c>
      <c r="R851" s="2" t="str">
        <f t="shared" si="927"/>
        <v/>
      </c>
      <c r="S851" s="2" t="str">
        <f t="shared" si="927"/>
        <v/>
      </c>
      <c r="T851" s="2" t="str">
        <f t="shared" si="927"/>
        <v/>
      </c>
      <c r="U851" s="2" t="str">
        <f t="shared" si="927"/>
        <v/>
      </c>
      <c r="V851" s="2" t="str">
        <f t="shared" si="927"/>
        <v/>
      </c>
      <c r="W851" s="2" t="str">
        <f t="shared" si="927"/>
        <v/>
      </c>
      <c r="X851" s="2" t="str">
        <f t="shared" si="927"/>
        <v/>
      </c>
      <c r="Y851" s="2" t="str">
        <f t="shared" si="927"/>
        <v/>
      </c>
      <c r="Z851" s="2" t="str">
        <f t="shared" si="927"/>
        <v/>
      </c>
      <c r="AA851" s="2" t="str">
        <f t="shared" si="927"/>
        <v/>
      </c>
      <c r="AB851" s="2" t="str">
        <f t="shared" si="927"/>
        <v/>
      </c>
      <c r="AC851" s="2" t="str">
        <f t="shared" si="927"/>
        <v/>
      </c>
      <c r="AD851" s="2" t="str">
        <f t="shared" si="927"/>
        <v/>
      </c>
      <c r="AE851" s="2" t="str">
        <f t="shared" si="927"/>
        <v/>
      </c>
      <c r="AF851" s="2" t="str">
        <f t="shared" si="927"/>
        <v/>
      </c>
      <c r="AG851" s="2" t="str">
        <f t="shared" si="927"/>
        <v/>
      </c>
      <c r="AH851" s="2" t="str">
        <f t="shared" si="927"/>
        <v/>
      </c>
      <c r="AI851" s="2" t="str">
        <f t="shared" si="927"/>
        <v/>
      </c>
    </row>
    <row r="852" spans="2:35" ht="15" customHeight="1" x14ac:dyDescent="0.3">
      <c r="B852" t="s">
        <v>96</v>
      </c>
      <c r="C852" t="s">
        <v>256</v>
      </c>
      <c r="D852" t="s">
        <v>8</v>
      </c>
      <c r="E852" s="9" t="s">
        <v>476</v>
      </c>
      <c r="F852" t="s">
        <v>145</v>
      </c>
      <c r="G852" s="9"/>
      <c r="H852" s="3">
        <v>1596</v>
      </c>
      <c r="I852" s="8">
        <f>IF(H852="","",INDEX(Systems!F$4:F$985,MATCH($F852,Systems!D$4:D$985,0),1))</f>
        <v>18</v>
      </c>
      <c r="J852" s="9">
        <f>IF(H852="","",INDEX(Systems!E$4:E$985,MATCH($F852,Systems!D$4:D$985,0),1))</f>
        <v>30</v>
      </c>
      <c r="K852" s="9" t="s">
        <v>109</v>
      </c>
      <c r="L852" s="9">
        <v>1947</v>
      </c>
      <c r="M852" s="9">
        <v>3</v>
      </c>
      <c r="N852" s="8">
        <f t="shared" si="881"/>
        <v>28728</v>
      </c>
      <c r="O852" s="9">
        <f t="shared" si="882"/>
        <v>2019</v>
      </c>
      <c r="P852" s="2">
        <f t="shared" ref="P852:AI852" si="928">IF($B852="","",IF($O852=P$3,$N852*(1+(O$2*0.03)),IF(P$3=$O852+$J852,$N852*(1+(O$2*0.03)),IF(P$3=$O852+2*$J852,$N852*(1+(O$2*0.03)),IF(P$3=$O852+3*$J852,$N852*(1+(O$2*0.03)),IF(P$3=$O852+4*$J852,$N852*(1+(O$2*0.03)),IF(P$3=$O852+5*$J852,$N852*(1+(O$2*0.03)),"")))))))</f>
        <v>28728</v>
      </c>
      <c r="Q852" s="2" t="str">
        <f t="shared" si="928"/>
        <v/>
      </c>
      <c r="R852" s="2" t="str">
        <f t="shared" si="928"/>
        <v/>
      </c>
      <c r="S852" s="2" t="str">
        <f t="shared" si="928"/>
        <v/>
      </c>
      <c r="T852" s="2" t="str">
        <f t="shared" si="928"/>
        <v/>
      </c>
      <c r="U852" s="2" t="str">
        <f t="shared" si="928"/>
        <v/>
      </c>
      <c r="V852" s="2" t="str">
        <f t="shared" si="928"/>
        <v/>
      </c>
      <c r="W852" s="2" t="str">
        <f t="shared" si="928"/>
        <v/>
      </c>
      <c r="X852" s="2" t="str">
        <f t="shared" si="928"/>
        <v/>
      </c>
      <c r="Y852" s="2" t="str">
        <f t="shared" si="928"/>
        <v/>
      </c>
      <c r="Z852" s="2" t="str">
        <f t="shared" si="928"/>
        <v/>
      </c>
      <c r="AA852" s="2" t="str">
        <f t="shared" si="928"/>
        <v/>
      </c>
      <c r="AB852" s="2" t="str">
        <f t="shared" si="928"/>
        <v/>
      </c>
      <c r="AC852" s="2" t="str">
        <f t="shared" si="928"/>
        <v/>
      </c>
      <c r="AD852" s="2" t="str">
        <f t="shared" si="928"/>
        <v/>
      </c>
      <c r="AE852" s="2" t="str">
        <f t="shared" si="928"/>
        <v/>
      </c>
      <c r="AF852" s="2" t="str">
        <f t="shared" si="928"/>
        <v/>
      </c>
      <c r="AG852" s="2" t="str">
        <f t="shared" si="928"/>
        <v/>
      </c>
      <c r="AH852" s="2" t="str">
        <f t="shared" si="928"/>
        <v/>
      </c>
      <c r="AI852" s="2" t="str">
        <f t="shared" si="928"/>
        <v/>
      </c>
    </row>
    <row r="853" spans="2:35" ht="15" customHeight="1" x14ac:dyDescent="0.3">
      <c r="B853" t="s">
        <v>96</v>
      </c>
      <c r="C853" t="s">
        <v>256</v>
      </c>
      <c r="D853" t="s">
        <v>8</v>
      </c>
      <c r="E853" s="9" t="s">
        <v>528</v>
      </c>
      <c r="F853" t="s">
        <v>145</v>
      </c>
      <c r="G853" s="9"/>
      <c r="H853" s="3">
        <v>960</v>
      </c>
      <c r="I853" s="8">
        <f>IF(H853="","",INDEX(Systems!F$4:F$985,MATCH($F853,Systems!D$4:D$985,0),1))</f>
        <v>18</v>
      </c>
      <c r="J853" s="9">
        <f>IF(H853="","",INDEX(Systems!E$4:E$985,MATCH($F853,Systems!D$4:D$985,0),1))</f>
        <v>30</v>
      </c>
      <c r="K853" s="9" t="s">
        <v>108</v>
      </c>
      <c r="L853" s="9">
        <v>2016</v>
      </c>
      <c r="M853" s="9">
        <v>3</v>
      </c>
      <c r="N853" s="8">
        <f t="shared" si="881"/>
        <v>17280</v>
      </c>
      <c r="O853" s="9">
        <f t="shared" si="882"/>
        <v>2046</v>
      </c>
      <c r="P853" s="2" t="str">
        <f t="shared" ref="P853:AI853" si="929">IF($B853="","",IF($O853=P$3,$N853*(1+(O$2*0.03)),IF(P$3=$O853+$J853,$N853*(1+(O$2*0.03)),IF(P$3=$O853+2*$J853,$N853*(1+(O$2*0.03)),IF(P$3=$O853+3*$J853,$N853*(1+(O$2*0.03)),IF(P$3=$O853+4*$J853,$N853*(1+(O$2*0.03)),IF(P$3=$O853+5*$J853,$N853*(1+(O$2*0.03)),"")))))))</f>
        <v/>
      </c>
      <c r="Q853" s="2" t="str">
        <f t="shared" si="929"/>
        <v/>
      </c>
      <c r="R853" s="2" t="str">
        <f t="shared" si="929"/>
        <v/>
      </c>
      <c r="S853" s="2" t="str">
        <f t="shared" si="929"/>
        <v/>
      </c>
      <c r="T853" s="2" t="str">
        <f t="shared" si="929"/>
        <v/>
      </c>
      <c r="U853" s="2" t="str">
        <f t="shared" si="929"/>
        <v/>
      </c>
      <c r="V853" s="2" t="str">
        <f t="shared" si="929"/>
        <v/>
      </c>
      <c r="W853" s="2" t="str">
        <f t="shared" si="929"/>
        <v/>
      </c>
      <c r="X853" s="2" t="str">
        <f t="shared" si="929"/>
        <v/>
      </c>
      <c r="Y853" s="2" t="str">
        <f t="shared" si="929"/>
        <v/>
      </c>
      <c r="Z853" s="2" t="str">
        <f t="shared" si="929"/>
        <v/>
      </c>
      <c r="AA853" s="2" t="str">
        <f t="shared" si="929"/>
        <v/>
      </c>
      <c r="AB853" s="2" t="str">
        <f t="shared" si="929"/>
        <v/>
      </c>
      <c r="AC853" s="2" t="str">
        <f t="shared" si="929"/>
        <v/>
      </c>
      <c r="AD853" s="2" t="str">
        <f t="shared" si="929"/>
        <v/>
      </c>
      <c r="AE853" s="2" t="str">
        <f t="shared" si="929"/>
        <v/>
      </c>
      <c r="AF853" s="2" t="str">
        <f t="shared" si="929"/>
        <v/>
      </c>
      <c r="AG853" s="2" t="str">
        <f t="shared" si="929"/>
        <v/>
      </c>
      <c r="AH853" s="2" t="str">
        <f t="shared" si="929"/>
        <v/>
      </c>
      <c r="AI853" s="2" t="str">
        <f t="shared" si="929"/>
        <v/>
      </c>
    </row>
    <row r="854" spans="2:35" ht="15" customHeight="1" x14ac:dyDescent="0.3">
      <c r="B854" t="s">
        <v>96</v>
      </c>
      <c r="C854" t="s">
        <v>256</v>
      </c>
      <c r="D854" t="s">
        <v>8</v>
      </c>
      <c r="E854" s="9" t="s">
        <v>529</v>
      </c>
      <c r="F854" t="s">
        <v>145</v>
      </c>
      <c r="G854" s="9"/>
      <c r="H854" s="3">
        <v>960</v>
      </c>
      <c r="I854" s="8">
        <f>IF(H854="","",INDEX(Systems!F$4:F$985,MATCH($F854,Systems!D$4:D$985,0),1))</f>
        <v>18</v>
      </c>
      <c r="J854" s="9">
        <f>IF(H854="","",INDEX(Systems!E$4:E$985,MATCH($F854,Systems!D$4:D$985,0),1))</f>
        <v>30</v>
      </c>
      <c r="K854" s="9" t="s">
        <v>108</v>
      </c>
      <c r="L854" s="9">
        <v>2016</v>
      </c>
      <c r="M854" s="9">
        <v>3</v>
      </c>
      <c r="N854" s="8">
        <f t="shared" si="881"/>
        <v>17280</v>
      </c>
      <c r="O854" s="9">
        <f t="shared" si="882"/>
        <v>2046</v>
      </c>
      <c r="P854" s="2" t="str">
        <f t="shared" ref="P854:AI854" si="930">IF($B854="","",IF($O854=P$3,$N854*(1+(O$2*0.03)),IF(P$3=$O854+$J854,$N854*(1+(O$2*0.03)),IF(P$3=$O854+2*$J854,$N854*(1+(O$2*0.03)),IF(P$3=$O854+3*$J854,$N854*(1+(O$2*0.03)),IF(P$3=$O854+4*$J854,$N854*(1+(O$2*0.03)),IF(P$3=$O854+5*$J854,$N854*(1+(O$2*0.03)),"")))))))</f>
        <v/>
      </c>
      <c r="Q854" s="2" t="str">
        <f t="shared" si="930"/>
        <v/>
      </c>
      <c r="R854" s="2" t="str">
        <f t="shared" si="930"/>
        <v/>
      </c>
      <c r="S854" s="2" t="str">
        <f t="shared" si="930"/>
        <v/>
      </c>
      <c r="T854" s="2" t="str">
        <f t="shared" si="930"/>
        <v/>
      </c>
      <c r="U854" s="2" t="str">
        <f t="shared" si="930"/>
        <v/>
      </c>
      <c r="V854" s="2" t="str">
        <f t="shared" si="930"/>
        <v/>
      </c>
      <c r="W854" s="2" t="str">
        <f t="shared" si="930"/>
        <v/>
      </c>
      <c r="X854" s="2" t="str">
        <f t="shared" si="930"/>
        <v/>
      </c>
      <c r="Y854" s="2" t="str">
        <f t="shared" si="930"/>
        <v/>
      </c>
      <c r="Z854" s="2" t="str">
        <f t="shared" si="930"/>
        <v/>
      </c>
      <c r="AA854" s="2" t="str">
        <f t="shared" si="930"/>
        <v/>
      </c>
      <c r="AB854" s="2" t="str">
        <f t="shared" si="930"/>
        <v/>
      </c>
      <c r="AC854" s="2" t="str">
        <f t="shared" si="930"/>
        <v/>
      </c>
      <c r="AD854" s="2" t="str">
        <f t="shared" si="930"/>
        <v/>
      </c>
      <c r="AE854" s="2" t="str">
        <f t="shared" si="930"/>
        <v/>
      </c>
      <c r="AF854" s="2" t="str">
        <f t="shared" si="930"/>
        <v/>
      </c>
      <c r="AG854" s="2" t="str">
        <f t="shared" si="930"/>
        <v/>
      </c>
      <c r="AH854" s="2" t="str">
        <f t="shared" si="930"/>
        <v/>
      </c>
      <c r="AI854" s="2" t="str">
        <f t="shared" si="930"/>
        <v/>
      </c>
    </row>
    <row r="855" spans="2:35" ht="15" customHeight="1" x14ac:dyDescent="0.3">
      <c r="B855" t="s">
        <v>96</v>
      </c>
      <c r="C855" t="s">
        <v>256</v>
      </c>
      <c r="D855" t="s">
        <v>8</v>
      </c>
      <c r="E855" s="9" t="s">
        <v>530</v>
      </c>
      <c r="F855" t="s">
        <v>145</v>
      </c>
      <c r="G855" s="9"/>
      <c r="H855" s="3">
        <v>960</v>
      </c>
      <c r="I855" s="8">
        <f>IF(H855="","",INDEX(Systems!F$4:F$985,MATCH($F855,Systems!D$4:D$985,0),1))</f>
        <v>18</v>
      </c>
      <c r="J855" s="9">
        <f>IF(H855="","",INDEX(Systems!E$4:E$985,MATCH($F855,Systems!D$4:D$985,0),1))</f>
        <v>30</v>
      </c>
      <c r="K855" s="9" t="s">
        <v>108</v>
      </c>
      <c r="L855" s="9">
        <v>2000</v>
      </c>
      <c r="M855" s="9">
        <v>3</v>
      </c>
      <c r="N855" s="8">
        <f t="shared" si="881"/>
        <v>17280</v>
      </c>
      <c r="O855" s="9">
        <f t="shared" si="882"/>
        <v>2030</v>
      </c>
      <c r="P855" s="2" t="str">
        <f t="shared" ref="P855:AI855" si="931">IF($B855="","",IF($O855=P$3,$N855*(1+(O$2*0.03)),IF(P$3=$O855+$J855,$N855*(1+(O$2*0.03)),IF(P$3=$O855+2*$J855,$N855*(1+(O$2*0.03)),IF(P$3=$O855+3*$J855,$N855*(1+(O$2*0.03)),IF(P$3=$O855+4*$J855,$N855*(1+(O$2*0.03)),IF(P$3=$O855+5*$J855,$N855*(1+(O$2*0.03)),"")))))))</f>
        <v/>
      </c>
      <c r="Q855" s="2" t="str">
        <f t="shared" si="931"/>
        <v/>
      </c>
      <c r="R855" s="2" t="str">
        <f t="shared" si="931"/>
        <v/>
      </c>
      <c r="S855" s="2" t="str">
        <f t="shared" si="931"/>
        <v/>
      </c>
      <c r="T855" s="2" t="str">
        <f t="shared" si="931"/>
        <v/>
      </c>
      <c r="U855" s="2" t="str">
        <f t="shared" si="931"/>
        <v/>
      </c>
      <c r="V855" s="2" t="str">
        <f t="shared" si="931"/>
        <v/>
      </c>
      <c r="W855" s="2" t="str">
        <f t="shared" si="931"/>
        <v/>
      </c>
      <c r="X855" s="2" t="str">
        <f t="shared" si="931"/>
        <v/>
      </c>
      <c r="Y855" s="2" t="str">
        <f t="shared" si="931"/>
        <v/>
      </c>
      <c r="Z855" s="2" t="str">
        <f t="shared" si="931"/>
        <v/>
      </c>
      <c r="AA855" s="2">
        <f t="shared" si="931"/>
        <v>22982.400000000001</v>
      </c>
      <c r="AB855" s="2" t="str">
        <f t="shared" si="931"/>
        <v/>
      </c>
      <c r="AC855" s="2" t="str">
        <f t="shared" si="931"/>
        <v/>
      </c>
      <c r="AD855" s="2" t="str">
        <f t="shared" si="931"/>
        <v/>
      </c>
      <c r="AE855" s="2" t="str">
        <f t="shared" si="931"/>
        <v/>
      </c>
      <c r="AF855" s="2" t="str">
        <f t="shared" si="931"/>
        <v/>
      </c>
      <c r="AG855" s="2" t="str">
        <f t="shared" si="931"/>
        <v/>
      </c>
      <c r="AH855" s="2" t="str">
        <f t="shared" si="931"/>
        <v/>
      </c>
      <c r="AI855" s="2" t="str">
        <f t="shared" si="931"/>
        <v/>
      </c>
    </row>
    <row r="856" spans="2:35" ht="15" customHeight="1" x14ac:dyDescent="0.3">
      <c r="B856" t="s">
        <v>96</v>
      </c>
      <c r="C856" t="s">
        <v>256</v>
      </c>
      <c r="D856" t="s">
        <v>8</v>
      </c>
      <c r="E856" s="9" t="s">
        <v>531</v>
      </c>
      <c r="F856" t="s">
        <v>145</v>
      </c>
      <c r="G856" s="9"/>
      <c r="H856" s="3">
        <v>960</v>
      </c>
      <c r="I856" s="8">
        <f>IF(H856="","",INDEX(Systems!F$4:F$985,MATCH($F856,Systems!D$4:D$985,0),1))</f>
        <v>18</v>
      </c>
      <c r="J856" s="9">
        <f>IF(H856="","",INDEX(Systems!E$4:E$985,MATCH($F856,Systems!D$4:D$985,0),1))</f>
        <v>30</v>
      </c>
      <c r="K856" s="9" t="s">
        <v>108</v>
      </c>
      <c r="L856" s="9">
        <v>2000</v>
      </c>
      <c r="M856" s="9">
        <v>3</v>
      </c>
      <c r="N856" s="8">
        <f t="shared" si="881"/>
        <v>17280</v>
      </c>
      <c r="O856" s="9">
        <f t="shared" si="882"/>
        <v>2030</v>
      </c>
      <c r="P856" s="2" t="str">
        <f t="shared" ref="P856:AI856" si="932">IF($B856="","",IF($O856=P$3,$N856*(1+(O$2*0.03)),IF(P$3=$O856+$J856,$N856*(1+(O$2*0.03)),IF(P$3=$O856+2*$J856,$N856*(1+(O$2*0.03)),IF(P$3=$O856+3*$J856,$N856*(1+(O$2*0.03)),IF(P$3=$O856+4*$J856,$N856*(1+(O$2*0.03)),IF(P$3=$O856+5*$J856,$N856*(1+(O$2*0.03)),"")))))))</f>
        <v/>
      </c>
      <c r="Q856" s="2" t="str">
        <f t="shared" si="932"/>
        <v/>
      </c>
      <c r="R856" s="2" t="str">
        <f t="shared" si="932"/>
        <v/>
      </c>
      <c r="S856" s="2" t="str">
        <f t="shared" si="932"/>
        <v/>
      </c>
      <c r="T856" s="2" t="str">
        <f t="shared" si="932"/>
        <v/>
      </c>
      <c r="U856" s="2" t="str">
        <f t="shared" si="932"/>
        <v/>
      </c>
      <c r="V856" s="2" t="str">
        <f t="shared" si="932"/>
        <v/>
      </c>
      <c r="W856" s="2" t="str">
        <f t="shared" si="932"/>
        <v/>
      </c>
      <c r="X856" s="2" t="str">
        <f t="shared" si="932"/>
        <v/>
      </c>
      <c r="Y856" s="2" t="str">
        <f t="shared" si="932"/>
        <v/>
      </c>
      <c r="Z856" s="2" t="str">
        <f t="shared" si="932"/>
        <v/>
      </c>
      <c r="AA856" s="2">
        <f t="shared" si="932"/>
        <v>22982.400000000001</v>
      </c>
      <c r="AB856" s="2" t="str">
        <f t="shared" si="932"/>
        <v/>
      </c>
      <c r="AC856" s="2" t="str">
        <f t="shared" si="932"/>
        <v/>
      </c>
      <c r="AD856" s="2" t="str">
        <f t="shared" si="932"/>
        <v/>
      </c>
      <c r="AE856" s="2" t="str">
        <f t="shared" si="932"/>
        <v/>
      </c>
      <c r="AF856" s="2" t="str">
        <f t="shared" si="932"/>
        <v/>
      </c>
      <c r="AG856" s="2" t="str">
        <f t="shared" si="932"/>
        <v/>
      </c>
      <c r="AH856" s="2" t="str">
        <f t="shared" si="932"/>
        <v/>
      </c>
      <c r="AI856" s="2" t="str">
        <f t="shared" si="932"/>
        <v/>
      </c>
    </row>
    <row r="857" spans="2:35" ht="15" customHeight="1" x14ac:dyDescent="0.3">
      <c r="B857" t="s">
        <v>96</v>
      </c>
      <c r="C857" t="s">
        <v>256</v>
      </c>
      <c r="D857" t="s">
        <v>8</v>
      </c>
      <c r="E857" s="9" t="s">
        <v>486</v>
      </c>
      <c r="F857" t="s">
        <v>145</v>
      </c>
      <c r="G857" s="9"/>
      <c r="H857" s="3">
        <v>1920</v>
      </c>
      <c r="I857" s="8">
        <f>IF(H857="","",INDEX(Systems!F$4:F$985,MATCH($F857,Systems!D$4:D$985,0),1))</f>
        <v>18</v>
      </c>
      <c r="J857" s="9">
        <f>IF(H857="","",INDEX(Systems!E$4:E$985,MATCH($F857,Systems!D$4:D$985,0),1))</f>
        <v>30</v>
      </c>
      <c r="K857" s="9" t="s">
        <v>108</v>
      </c>
      <c r="L857" s="9">
        <v>2003</v>
      </c>
      <c r="M857" s="9">
        <v>3</v>
      </c>
      <c r="N857" s="8">
        <f t="shared" si="881"/>
        <v>34560</v>
      </c>
      <c r="O857" s="9">
        <f t="shared" si="882"/>
        <v>2033</v>
      </c>
      <c r="P857" s="2" t="str">
        <f t="shared" ref="P857:AI857" si="933">IF($B857="","",IF($O857=P$3,$N857*(1+(O$2*0.03)),IF(P$3=$O857+$J857,$N857*(1+(O$2*0.03)),IF(P$3=$O857+2*$J857,$N857*(1+(O$2*0.03)),IF(P$3=$O857+3*$J857,$N857*(1+(O$2*0.03)),IF(P$3=$O857+4*$J857,$N857*(1+(O$2*0.03)),IF(P$3=$O857+5*$J857,$N857*(1+(O$2*0.03)),"")))))))</f>
        <v/>
      </c>
      <c r="Q857" s="2" t="str">
        <f t="shared" si="933"/>
        <v/>
      </c>
      <c r="R857" s="2" t="str">
        <f t="shared" si="933"/>
        <v/>
      </c>
      <c r="S857" s="2" t="str">
        <f t="shared" si="933"/>
        <v/>
      </c>
      <c r="T857" s="2" t="str">
        <f t="shared" si="933"/>
        <v/>
      </c>
      <c r="U857" s="2" t="str">
        <f t="shared" si="933"/>
        <v/>
      </c>
      <c r="V857" s="2" t="str">
        <f t="shared" si="933"/>
        <v/>
      </c>
      <c r="W857" s="2" t="str">
        <f t="shared" si="933"/>
        <v/>
      </c>
      <c r="X857" s="2" t="str">
        <f t="shared" si="933"/>
        <v/>
      </c>
      <c r="Y857" s="2" t="str">
        <f t="shared" si="933"/>
        <v/>
      </c>
      <c r="Z857" s="2" t="str">
        <f t="shared" si="933"/>
        <v/>
      </c>
      <c r="AA857" s="2" t="str">
        <f t="shared" si="933"/>
        <v/>
      </c>
      <c r="AB857" s="2" t="str">
        <f t="shared" si="933"/>
        <v/>
      </c>
      <c r="AC857" s="2" t="str">
        <f t="shared" si="933"/>
        <v/>
      </c>
      <c r="AD857" s="2">
        <f t="shared" si="933"/>
        <v>49075.199999999997</v>
      </c>
      <c r="AE857" s="2" t="str">
        <f t="shared" si="933"/>
        <v/>
      </c>
      <c r="AF857" s="2" t="str">
        <f t="shared" si="933"/>
        <v/>
      </c>
      <c r="AG857" s="2" t="str">
        <f t="shared" si="933"/>
        <v/>
      </c>
      <c r="AH857" s="2" t="str">
        <f t="shared" si="933"/>
        <v/>
      </c>
      <c r="AI857" s="2" t="str">
        <f t="shared" si="933"/>
        <v/>
      </c>
    </row>
    <row r="858" spans="2:35" ht="15" customHeight="1" x14ac:dyDescent="0.3">
      <c r="B858" t="s">
        <v>96</v>
      </c>
      <c r="C858" t="s">
        <v>256</v>
      </c>
      <c r="D858" t="s">
        <v>8</v>
      </c>
      <c r="E858" s="9" t="s">
        <v>483</v>
      </c>
      <c r="F858" t="s">
        <v>145</v>
      </c>
      <c r="G858" s="9"/>
      <c r="H858" s="3">
        <v>480</v>
      </c>
      <c r="I858" s="8">
        <f>IF(H858="","",INDEX(Systems!F$4:F$985,MATCH($F858,Systems!D$4:D$985,0),1))</f>
        <v>18</v>
      </c>
      <c r="J858" s="9">
        <f>IF(H858="","",INDEX(Systems!E$4:E$985,MATCH($F858,Systems!D$4:D$985,0),1))</f>
        <v>30</v>
      </c>
      <c r="K858" s="9" t="s">
        <v>108</v>
      </c>
      <c r="L858" s="9">
        <v>2003</v>
      </c>
      <c r="M858" s="9">
        <v>3</v>
      </c>
      <c r="N858" s="8">
        <f t="shared" si="881"/>
        <v>8640</v>
      </c>
      <c r="O858" s="9">
        <f t="shared" si="882"/>
        <v>2033</v>
      </c>
      <c r="P858" s="2" t="str">
        <f t="shared" ref="P858:AI858" si="934">IF($B858="","",IF($O858=P$3,$N858*(1+(O$2*0.03)),IF(P$3=$O858+$J858,$N858*(1+(O$2*0.03)),IF(P$3=$O858+2*$J858,$N858*(1+(O$2*0.03)),IF(P$3=$O858+3*$J858,$N858*(1+(O$2*0.03)),IF(P$3=$O858+4*$J858,$N858*(1+(O$2*0.03)),IF(P$3=$O858+5*$J858,$N858*(1+(O$2*0.03)),"")))))))</f>
        <v/>
      </c>
      <c r="Q858" s="2" t="str">
        <f t="shared" si="934"/>
        <v/>
      </c>
      <c r="R858" s="2" t="str">
        <f t="shared" si="934"/>
        <v/>
      </c>
      <c r="S858" s="2" t="str">
        <f t="shared" si="934"/>
        <v/>
      </c>
      <c r="T858" s="2" t="str">
        <f t="shared" si="934"/>
        <v/>
      </c>
      <c r="U858" s="2" t="str">
        <f t="shared" si="934"/>
        <v/>
      </c>
      <c r="V858" s="2" t="str">
        <f t="shared" si="934"/>
        <v/>
      </c>
      <c r="W858" s="2" t="str">
        <f t="shared" si="934"/>
        <v/>
      </c>
      <c r="X858" s="2" t="str">
        <f t="shared" si="934"/>
        <v/>
      </c>
      <c r="Y858" s="2" t="str">
        <f t="shared" si="934"/>
        <v/>
      </c>
      <c r="Z858" s="2" t="str">
        <f t="shared" si="934"/>
        <v/>
      </c>
      <c r="AA858" s="2" t="str">
        <f t="shared" si="934"/>
        <v/>
      </c>
      <c r="AB858" s="2" t="str">
        <f t="shared" si="934"/>
        <v/>
      </c>
      <c r="AC858" s="2" t="str">
        <f t="shared" si="934"/>
        <v/>
      </c>
      <c r="AD858" s="2">
        <f t="shared" si="934"/>
        <v>12268.8</v>
      </c>
      <c r="AE858" s="2" t="str">
        <f t="shared" si="934"/>
        <v/>
      </c>
      <c r="AF858" s="2" t="str">
        <f t="shared" si="934"/>
        <v/>
      </c>
      <c r="AG858" s="2" t="str">
        <f t="shared" si="934"/>
        <v/>
      </c>
      <c r="AH858" s="2" t="str">
        <f t="shared" si="934"/>
        <v/>
      </c>
      <c r="AI858" s="2" t="str">
        <f t="shared" si="934"/>
        <v/>
      </c>
    </row>
    <row r="859" spans="2:35" ht="15" customHeight="1" x14ac:dyDescent="0.3">
      <c r="B859" t="s">
        <v>96</v>
      </c>
      <c r="C859" t="s">
        <v>256</v>
      </c>
      <c r="D859" t="s">
        <v>5</v>
      </c>
      <c r="E859" s="9" t="s">
        <v>528</v>
      </c>
      <c r="F859" t="s">
        <v>63</v>
      </c>
      <c r="G859" s="9"/>
      <c r="H859" s="3">
        <v>1</v>
      </c>
      <c r="I859" s="8">
        <f>IF(H859="","",INDEX(Systems!F$4:F$985,MATCH($F859,Systems!D$4:D$985,0),1))</f>
        <v>12000</v>
      </c>
      <c r="J859" s="9">
        <f>IF(H859="","",INDEX(Systems!E$4:E$985,MATCH($F859,Systems!D$4:D$985,0),1))</f>
        <v>15</v>
      </c>
      <c r="K859" s="9" t="s">
        <v>108</v>
      </c>
      <c r="L859" s="9">
        <v>2016</v>
      </c>
      <c r="M859" s="9">
        <v>3</v>
      </c>
      <c r="N859" s="8">
        <f t="shared" si="881"/>
        <v>12000</v>
      </c>
      <c r="O859" s="9">
        <f t="shared" si="882"/>
        <v>2031</v>
      </c>
      <c r="P859" s="2" t="str">
        <f t="shared" ref="P859:AI859" si="935">IF($B859="","",IF($O859=P$3,$N859*(1+(O$2*0.03)),IF(P$3=$O859+$J859,$N859*(1+(O$2*0.03)),IF(P$3=$O859+2*$J859,$N859*(1+(O$2*0.03)),IF(P$3=$O859+3*$J859,$N859*(1+(O$2*0.03)),IF(P$3=$O859+4*$J859,$N859*(1+(O$2*0.03)),IF(P$3=$O859+5*$J859,$N859*(1+(O$2*0.03)),"")))))))</f>
        <v/>
      </c>
      <c r="Q859" s="2" t="str">
        <f t="shared" si="935"/>
        <v/>
      </c>
      <c r="R859" s="2" t="str">
        <f t="shared" si="935"/>
        <v/>
      </c>
      <c r="S859" s="2" t="str">
        <f t="shared" si="935"/>
        <v/>
      </c>
      <c r="T859" s="2" t="str">
        <f t="shared" si="935"/>
        <v/>
      </c>
      <c r="U859" s="2" t="str">
        <f t="shared" si="935"/>
        <v/>
      </c>
      <c r="V859" s="2" t="str">
        <f t="shared" si="935"/>
        <v/>
      </c>
      <c r="W859" s="2" t="str">
        <f t="shared" si="935"/>
        <v/>
      </c>
      <c r="X859" s="2" t="str">
        <f t="shared" si="935"/>
        <v/>
      </c>
      <c r="Y859" s="2" t="str">
        <f t="shared" si="935"/>
        <v/>
      </c>
      <c r="Z859" s="2" t="str">
        <f t="shared" si="935"/>
        <v/>
      </c>
      <c r="AA859" s="2" t="str">
        <f t="shared" si="935"/>
        <v/>
      </c>
      <c r="AB859" s="2">
        <f t="shared" si="935"/>
        <v>16319.999999999998</v>
      </c>
      <c r="AC859" s="2" t="str">
        <f t="shared" si="935"/>
        <v/>
      </c>
      <c r="AD859" s="2" t="str">
        <f t="shared" si="935"/>
        <v/>
      </c>
      <c r="AE859" s="2" t="str">
        <f t="shared" si="935"/>
        <v/>
      </c>
      <c r="AF859" s="2" t="str">
        <f t="shared" si="935"/>
        <v/>
      </c>
      <c r="AG859" s="2" t="str">
        <f t="shared" si="935"/>
        <v/>
      </c>
      <c r="AH859" s="2" t="str">
        <f t="shared" si="935"/>
        <v/>
      </c>
      <c r="AI859" s="2" t="str">
        <f t="shared" si="935"/>
        <v/>
      </c>
    </row>
    <row r="860" spans="2:35" ht="15" customHeight="1" x14ac:dyDescent="0.3">
      <c r="B860" t="s">
        <v>96</v>
      </c>
      <c r="C860" t="s">
        <v>256</v>
      </c>
      <c r="D860" t="s">
        <v>5</v>
      </c>
      <c r="E860" s="9" t="s">
        <v>529</v>
      </c>
      <c r="F860" t="s">
        <v>63</v>
      </c>
      <c r="G860" s="9"/>
      <c r="H860" s="3">
        <v>1</v>
      </c>
      <c r="I860" s="8">
        <f>IF(H860="","",INDEX(Systems!F$4:F$985,MATCH($F860,Systems!D$4:D$985,0),1))</f>
        <v>12000</v>
      </c>
      <c r="J860" s="9">
        <f>IF(H860="","",INDEX(Systems!E$4:E$985,MATCH($F860,Systems!D$4:D$985,0),1))</f>
        <v>15</v>
      </c>
      <c r="K860" s="9" t="s">
        <v>108</v>
      </c>
      <c r="L860" s="9">
        <v>2016</v>
      </c>
      <c r="M860" s="9">
        <v>3</v>
      </c>
      <c r="N860" s="8">
        <f t="shared" si="881"/>
        <v>12000</v>
      </c>
      <c r="O860" s="9">
        <f t="shared" si="882"/>
        <v>2031</v>
      </c>
      <c r="P860" s="2" t="str">
        <f t="shared" ref="P860:AI860" si="936">IF($B860="","",IF($O860=P$3,$N860*(1+(O$2*0.03)),IF(P$3=$O860+$J860,$N860*(1+(O$2*0.03)),IF(P$3=$O860+2*$J860,$N860*(1+(O$2*0.03)),IF(P$3=$O860+3*$J860,$N860*(1+(O$2*0.03)),IF(P$3=$O860+4*$J860,$N860*(1+(O$2*0.03)),IF(P$3=$O860+5*$J860,$N860*(1+(O$2*0.03)),"")))))))</f>
        <v/>
      </c>
      <c r="Q860" s="2" t="str">
        <f t="shared" si="936"/>
        <v/>
      </c>
      <c r="R860" s="2" t="str">
        <f t="shared" si="936"/>
        <v/>
      </c>
      <c r="S860" s="2" t="str">
        <f t="shared" si="936"/>
        <v/>
      </c>
      <c r="T860" s="2" t="str">
        <f t="shared" si="936"/>
        <v/>
      </c>
      <c r="U860" s="2" t="str">
        <f t="shared" si="936"/>
        <v/>
      </c>
      <c r="V860" s="2" t="str">
        <f t="shared" si="936"/>
        <v/>
      </c>
      <c r="W860" s="2" t="str">
        <f t="shared" si="936"/>
        <v/>
      </c>
      <c r="X860" s="2" t="str">
        <f t="shared" si="936"/>
        <v/>
      </c>
      <c r="Y860" s="2" t="str">
        <f t="shared" si="936"/>
        <v/>
      </c>
      <c r="Z860" s="2" t="str">
        <f t="shared" si="936"/>
        <v/>
      </c>
      <c r="AA860" s="2" t="str">
        <f t="shared" si="936"/>
        <v/>
      </c>
      <c r="AB860" s="2">
        <f t="shared" si="936"/>
        <v>16319.999999999998</v>
      </c>
      <c r="AC860" s="2" t="str">
        <f t="shared" si="936"/>
        <v/>
      </c>
      <c r="AD860" s="2" t="str">
        <f t="shared" si="936"/>
        <v/>
      </c>
      <c r="AE860" s="2" t="str">
        <f t="shared" si="936"/>
        <v/>
      </c>
      <c r="AF860" s="2" t="str">
        <f t="shared" si="936"/>
        <v/>
      </c>
      <c r="AG860" s="2" t="str">
        <f t="shared" si="936"/>
        <v/>
      </c>
      <c r="AH860" s="2" t="str">
        <f t="shared" si="936"/>
        <v/>
      </c>
      <c r="AI860" s="2" t="str">
        <f t="shared" si="936"/>
        <v/>
      </c>
    </row>
    <row r="861" spans="2:35" ht="15" customHeight="1" x14ac:dyDescent="0.3">
      <c r="B861" t="s">
        <v>96</v>
      </c>
      <c r="C861" t="s">
        <v>256</v>
      </c>
      <c r="D861" t="s">
        <v>5</v>
      </c>
      <c r="E861" s="9" t="s">
        <v>486</v>
      </c>
      <c r="F861" t="s">
        <v>63</v>
      </c>
      <c r="G861" s="9"/>
      <c r="H861" s="3">
        <v>1</v>
      </c>
      <c r="I861" s="8">
        <f>IF(H861="","",INDEX(Systems!F$4:F$985,MATCH($F861,Systems!D$4:D$985,0),1))</f>
        <v>12000</v>
      </c>
      <c r="J861" s="9">
        <f>IF(H861="","",INDEX(Systems!E$4:E$985,MATCH($F861,Systems!D$4:D$985,0),1))</f>
        <v>15</v>
      </c>
      <c r="K861" s="9" t="s">
        <v>108</v>
      </c>
      <c r="L861" s="9">
        <v>2009</v>
      </c>
      <c r="M861" s="9">
        <v>3</v>
      </c>
      <c r="N861" s="8">
        <f t="shared" si="881"/>
        <v>12000</v>
      </c>
      <c r="O861" s="9">
        <f t="shared" si="882"/>
        <v>2024</v>
      </c>
      <c r="P861" s="2" t="str">
        <f t="shared" ref="P861:AI861" si="937">IF($B861="","",IF($O861=P$3,$N861*(1+(O$2*0.03)),IF(P$3=$O861+$J861,$N861*(1+(O$2*0.03)),IF(P$3=$O861+2*$J861,$N861*(1+(O$2*0.03)),IF(P$3=$O861+3*$J861,$N861*(1+(O$2*0.03)),IF(P$3=$O861+4*$J861,$N861*(1+(O$2*0.03)),IF(P$3=$O861+5*$J861,$N861*(1+(O$2*0.03)),"")))))))</f>
        <v/>
      </c>
      <c r="Q861" s="2" t="str">
        <f t="shared" si="937"/>
        <v/>
      </c>
      <c r="R861" s="2" t="str">
        <f t="shared" si="937"/>
        <v/>
      </c>
      <c r="S861" s="2" t="str">
        <f t="shared" si="937"/>
        <v/>
      </c>
      <c r="T861" s="2" t="str">
        <f t="shared" si="937"/>
        <v/>
      </c>
      <c r="U861" s="2">
        <f t="shared" si="937"/>
        <v>13799.999999999998</v>
      </c>
      <c r="V861" s="2" t="str">
        <f t="shared" si="937"/>
        <v/>
      </c>
      <c r="W861" s="2" t="str">
        <f t="shared" si="937"/>
        <v/>
      </c>
      <c r="X861" s="2" t="str">
        <f t="shared" si="937"/>
        <v/>
      </c>
      <c r="Y861" s="2" t="str">
        <f t="shared" si="937"/>
        <v/>
      </c>
      <c r="Z861" s="2" t="str">
        <f t="shared" si="937"/>
        <v/>
      </c>
      <c r="AA861" s="2" t="str">
        <f t="shared" si="937"/>
        <v/>
      </c>
      <c r="AB861" s="2" t="str">
        <f t="shared" si="937"/>
        <v/>
      </c>
      <c r="AC861" s="2" t="str">
        <f t="shared" si="937"/>
        <v/>
      </c>
      <c r="AD861" s="2" t="str">
        <f t="shared" si="937"/>
        <v/>
      </c>
      <c r="AE861" s="2" t="str">
        <f t="shared" si="937"/>
        <v/>
      </c>
      <c r="AF861" s="2" t="str">
        <f t="shared" si="937"/>
        <v/>
      </c>
      <c r="AG861" s="2" t="str">
        <f t="shared" si="937"/>
        <v/>
      </c>
      <c r="AH861" s="2" t="str">
        <f t="shared" si="937"/>
        <v/>
      </c>
      <c r="AI861" s="2" t="str">
        <f t="shared" si="937"/>
        <v/>
      </c>
    </row>
    <row r="862" spans="2:35" ht="15" customHeight="1" x14ac:dyDescent="0.3">
      <c r="B862" t="s">
        <v>96</v>
      </c>
      <c r="C862" t="s">
        <v>256</v>
      </c>
      <c r="D862" t="s">
        <v>5</v>
      </c>
      <c r="E862" s="9" t="s">
        <v>486</v>
      </c>
      <c r="F862" t="s">
        <v>63</v>
      </c>
      <c r="G862" s="9"/>
      <c r="H862" s="3">
        <v>1</v>
      </c>
      <c r="I862" s="8">
        <f>IF(H862="","",INDEX(Systems!F$4:F$985,MATCH($F862,Systems!D$4:D$985,0),1))</f>
        <v>12000</v>
      </c>
      <c r="J862" s="9">
        <f>IF(H862="","",INDEX(Systems!E$4:E$985,MATCH($F862,Systems!D$4:D$985,0),1))</f>
        <v>15</v>
      </c>
      <c r="K862" s="9" t="s">
        <v>108</v>
      </c>
      <c r="L862" s="9">
        <v>2009</v>
      </c>
      <c r="M862" s="9">
        <v>3</v>
      </c>
      <c r="N862" s="8">
        <f t="shared" si="881"/>
        <v>12000</v>
      </c>
      <c r="O862" s="9">
        <f t="shared" si="882"/>
        <v>2024</v>
      </c>
      <c r="P862" s="2" t="str">
        <f t="shared" ref="P862:AI862" si="938">IF($B862="","",IF($O862=P$3,$N862*(1+(O$2*0.03)),IF(P$3=$O862+$J862,$N862*(1+(O$2*0.03)),IF(P$3=$O862+2*$J862,$N862*(1+(O$2*0.03)),IF(P$3=$O862+3*$J862,$N862*(1+(O$2*0.03)),IF(P$3=$O862+4*$J862,$N862*(1+(O$2*0.03)),IF(P$3=$O862+5*$J862,$N862*(1+(O$2*0.03)),"")))))))</f>
        <v/>
      </c>
      <c r="Q862" s="2" t="str">
        <f t="shared" si="938"/>
        <v/>
      </c>
      <c r="R862" s="2" t="str">
        <f t="shared" si="938"/>
        <v/>
      </c>
      <c r="S862" s="2" t="str">
        <f t="shared" si="938"/>
        <v/>
      </c>
      <c r="T862" s="2" t="str">
        <f t="shared" si="938"/>
        <v/>
      </c>
      <c r="U862" s="2">
        <f t="shared" si="938"/>
        <v>13799.999999999998</v>
      </c>
      <c r="V862" s="2" t="str">
        <f t="shared" si="938"/>
        <v/>
      </c>
      <c r="W862" s="2" t="str">
        <f t="shared" si="938"/>
        <v/>
      </c>
      <c r="X862" s="2" t="str">
        <f t="shared" si="938"/>
        <v/>
      </c>
      <c r="Y862" s="2" t="str">
        <f t="shared" si="938"/>
        <v/>
      </c>
      <c r="Z862" s="2" t="str">
        <f t="shared" si="938"/>
        <v/>
      </c>
      <c r="AA862" s="2" t="str">
        <f t="shared" si="938"/>
        <v/>
      </c>
      <c r="AB862" s="2" t="str">
        <f t="shared" si="938"/>
        <v/>
      </c>
      <c r="AC862" s="2" t="str">
        <f t="shared" si="938"/>
        <v/>
      </c>
      <c r="AD862" s="2" t="str">
        <f t="shared" si="938"/>
        <v/>
      </c>
      <c r="AE862" s="2" t="str">
        <f t="shared" si="938"/>
        <v/>
      </c>
      <c r="AF862" s="2" t="str">
        <f t="shared" si="938"/>
        <v/>
      </c>
      <c r="AG862" s="2" t="str">
        <f t="shared" si="938"/>
        <v/>
      </c>
      <c r="AH862" s="2" t="str">
        <f t="shared" si="938"/>
        <v/>
      </c>
      <c r="AI862" s="2" t="str">
        <f t="shared" si="938"/>
        <v/>
      </c>
    </row>
    <row r="863" spans="2:35" ht="15" customHeight="1" x14ac:dyDescent="0.3">
      <c r="B863" t="s">
        <v>96</v>
      </c>
      <c r="C863" t="s">
        <v>256</v>
      </c>
      <c r="D863" t="s">
        <v>5</v>
      </c>
      <c r="E863" s="9" t="s">
        <v>530</v>
      </c>
      <c r="F863" t="s">
        <v>63</v>
      </c>
      <c r="G863" s="9"/>
      <c r="H863" s="3">
        <v>1</v>
      </c>
      <c r="I863" s="8">
        <f>IF(H863="","",INDEX(Systems!F$4:F$985,MATCH($F863,Systems!D$4:D$985,0),1))</f>
        <v>12000</v>
      </c>
      <c r="J863" s="9">
        <f>IF(H863="","",INDEX(Systems!E$4:E$985,MATCH($F863,Systems!D$4:D$985,0),1))</f>
        <v>15</v>
      </c>
      <c r="K863" s="9" t="s">
        <v>108</v>
      </c>
      <c r="L863" s="9">
        <v>2009</v>
      </c>
      <c r="M863" s="9">
        <v>3</v>
      </c>
      <c r="N863" s="8">
        <f t="shared" si="881"/>
        <v>12000</v>
      </c>
      <c r="O863" s="9">
        <f t="shared" si="882"/>
        <v>2024</v>
      </c>
      <c r="P863" s="2" t="str">
        <f t="shared" ref="P863:AI863" si="939">IF($B863="","",IF($O863=P$3,$N863*(1+(O$2*0.03)),IF(P$3=$O863+$J863,$N863*(1+(O$2*0.03)),IF(P$3=$O863+2*$J863,$N863*(1+(O$2*0.03)),IF(P$3=$O863+3*$J863,$N863*(1+(O$2*0.03)),IF(P$3=$O863+4*$J863,$N863*(1+(O$2*0.03)),IF(P$3=$O863+5*$J863,$N863*(1+(O$2*0.03)),"")))))))</f>
        <v/>
      </c>
      <c r="Q863" s="2" t="str">
        <f t="shared" si="939"/>
        <v/>
      </c>
      <c r="R863" s="2" t="str">
        <f t="shared" si="939"/>
        <v/>
      </c>
      <c r="S863" s="2" t="str">
        <f t="shared" si="939"/>
        <v/>
      </c>
      <c r="T863" s="2" t="str">
        <f t="shared" si="939"/>
        <v/>
      </c>
      <c r="U863" s="2">
        <f t="shared" si="939"/>
        <v>13799.999999999998</v>
      </c>
      <c r="V863" s="2" t="str">
        <f t="shared" si="939"/>
        <v/>
      </c>
      <c r="W863" s="2" t="str">
        <f t="shared" si="939"/>
        <v/>
      </c>
      <c r="X863" s="2" t="str">
        <f t="shared" si="939"/>
        <v/>
      </c>
      <c r="Y863" s="2" t="str">
        <f t="shared" si="939"/>
        <v/>
      </c>
      <c r="Z863" s="2" t="str">
        <f t="shared" si="939"/>
        <v/>
      </c>
      <c r="AA863" s="2" t="str">
        <f t="shared" si="939"/>
        <v/>
      </c>
      <c r="AB863" s="2" t="str">
        <f t="shared" si="939"/>
        <v/>
      </c>
      <c r="AC863" s="2" t="str">
        <f t="shared" si="939"/>
        <v/>
      </c>
      <c r="AD863" s="2" t="str">
        <f t="shared" si="939"/>
        <v/>
      </c>
      <c r="AE863" s="2" t="str">
        <f t="shared" si="939"/>
        <v/>
      </c>
      <c r="AF863" s="2" t="str">
        <f t="shared" si="939"/>
        <v/>
      </c>
      <c r="AG863" s="2" t="str">
        <f t="shared" si="939"/>
        <v/>
      </c>
      <c r="AH863" s="2" t="str">
        <f t="shared" si="939"/>
        <v/>
      </c>
      <c r="AI863" s="2" t="str">
        <f t="shared" si="939"/>
        <v/>
      </c>
    </row>
    <row r="864" spans="2:35" ht="15" customHeight="1" x14ac:dyDescent="0.3">
      <c r="B864" t="s">
        <v>96</v>
      </c>
      <c r="C864" t="s">
        <v>256</v>
      </c>
      <c r="D864" t="s">
        <v>5</v>
      </c>
      <c r="E864" s="9" t="s">
        <v>530</v>
      </c>
      <c r="F864" t="s">
        <v>63</v>
      </c>
      <c r="G864" s="9"/>
      <c r="H864" s="3">
        <v>1</v>
      </c>
      <c r="I864" s="8">
        <f>IF(H864="","",INDEX(Systems!F$4:F$985,MATCH($F864,Systems!D$4:D$985,0),1))</f>
        <v>12000</v>
      </c>
      <c r="J864" s="9">
        <f>IF(H864="","",INDEX(Systems!E$4:E$985,MATCH($F864,Systems!D$4:D$985,0),1))</f>
        <v>15</v>
      </c>
      <c r="K864" s="9" t="s">
        <v>108</v>
      </c>
      <c r="L864" s="9">
        <v>2009</v>
      </c>
      <c r="M864" s="9">
        <v>3</v>
      </c>
      <c r="N864" s="8">
        <f t="shared" si="881"/>
        <v>12000</v>
      </c>
      <c r="O864" s="9">
        <f t="shared" si="882"/>
        <v>2024</v>
      </c>
      <c r="P864" s="2" t="str">
        <f t="shared" ref="P864:AI864" si="940">IF($B864="","",IF($O864=P$3,$N864*(1+(O$2*0.03)),IF(P$3=$O864+$J864,$N864*(1+(O$2*0.03)),IF(P$3=$O864+2*$J864,$N864*(1+(O$2*0.03)),IF(P$3=$O864+3*$J864,$N864*(1+(O$2*0.03)),IF(P$3=$O864+4*$J864,$N864*(1+(O$2*0.03)),IF(P$3=$O864+5*$J864,$N864*(1+(O$2*0.03)),"")))))))</f>
        <v/>
      </c>
      <c r="Q864" s="2" t="str">
        <f t="shared" si="940"/>
        <v/>
      </c>
      <c r="R864" s="2" t="str">
        <f t="shared" si="940"/>
        <v/>
      </c>
      <c r="S864" s="2" t="str">
        <f t="shared" si="940"/>
        <v/>
      </c>
      <c r="T864" s="2" t="str">
        <f t="shared" si="940"/>
        <v/>
      </c>
      <c r="U864" s="2">
        <f t="shared" si="940"/>
        <v>13799.999999999998</v>
      </c>
      <c r="V864" s="2" t="str">
        <f t="shared" si="940"/>
        <v/>
      </c>
      <c r="W864" s="2" t="str">
        <f t="shared" si="940"/>
        <v/>
      </c>
      <c r="X864" s="2" t="str">
        <f t="shared" si="940"/>
        <v/>
      </c>
      <c r="Y864" s="2" t="str">
        <f t="shared" si="940"/>
        <v/>
      </c>
      <c r="Z864" s="2" t="str">
        <f t="shared" si="940"/>
        <v/>
      </c>
      <c r="AA864" s="2" t="str">
        <f t="shared" si="940"/>
        <v/>
      </c>
      <c r="AB864" s="2" t="str">
        <f t="shared" si="940"/>
        <v/>
      </c>
      <c r="AC864" s="2" t="str">
        <f t="shared" si="940"/>
        <v/>
      </c>
      <c r="AD864" s="2" t="str">
        <f t="shared" si="940"/>
        <v/>
      </c>
      <c r="AE864" s="2" t="str">
        <f t="shared" si="940"/>
        <v/>
      </c>
      <c r="AF864" s="2" t="str">
        <f t="shared" si="940"/>
        <v/>
      </c>
      <c r="AG864" s="2" t="str">
        <f t="shared" si="940"/>
        <v/>
      </c>
      <c r="AH864" s="2" t="str">
        <f t="shared" si="940"/>
        <v/>
      </c>
      <c r="AI864" s="2" t="str">
        <f t="shared" si="940"/>
        <v/>
      </c>
    </row>
    <row r="865" spans="2:35" ht="15" customHeight="1" x14ac:dyDescent="0.3">
      <c r="B865" t="s">
        <v>96</v>
      </c>
      <c r="C865" t="s">
        <v>256</v>
      </c>
      <c r="D865" t="s">
        <v>5</v>
      </c>
      <c r="E865" s="9" t="s">
        <v>531</v>
      </c>
      <c r="F865" t="s">
        <v>63</v>
      </c>
      <c r="G865" s="9"/>
      <c r="H865" s="3">
        <v>1</v>
      </c>
      <c r="I865" s="8">
        <f>IF(H865="","",INDEX(Systems!F$4:F$985,MATCH($F865,Systems!D$4:D$985,0),1))</f>
        <v>12000</v>
      </c>
      <c r="J865" s="9">
        <f>IF(H865="","",INDEX(Systems!E$4:E$985,MATCH($F865,Systems!D$4:D$985,0),1))</f>
        <v>15</v>
      </c>
      <c r="K865" s="9" t="s">
        <v>108</v>
      </c>
      <c r="L865" s="9">
        <v>2009</v>
      </c>
      <c r="M865" s="9">
        <v>3</v>
      </c>
      <c r="N865" s="8">
        <f t="shared" si="881"/>
        <v>12000</v>
      </c>
      <c r="O865" s="9">
        <f t="shared" si="882"/>
        <v>2024</v>
      </c>
      <c r="P865" s="2" t="str">
        <f t="shared" ref="P865:AI865" si="941">IF($B865="","",IF($O865=P$3,$N865*(1+(O$2*0.03)),IF(P$3=$O865+$J865,$N865*(1+(O$2*0.03)),IF(P$3=$O865+2*$J865,$N865*(1+(O$2*0.03)),IF(P$3=$O865+3*$J865,$N865*(1+(O$2*0.03)),IF(P$3=$O865+4*$J865,$N865*(1+(O$2*0.03)),IF(P$3=$O865+5*$J865,$N865*(1+(O$2*0.03)),"")))))))</f>
        <v/>
      </c>
      <c r="Q865" s="2" t="str">
        <f t="shared" si="941"/>
        <v/>
      </c>
      <c r="R865" s="2" t="str">
        <f t="shared" si="941"/>
        <v/>
      </c>
      <c r="S865" s="2" t="str">
        <f t="shared" si="941"/>
        <v/>
      </c>
      <c r="T865" s="2" t="str">
        <f t="shared" si="941"/>
        <v/>
      </c>
      <c r="U865" s="2">
        <f t="shared" si="941"/>
        <v>13799.999999999998</v>
      </c>
      <c r="V865" s="2" t="str">
        <f t="shared" si="941"/>
        <v/>
      </c>
      <c r="W865" s="2" t="str">
        <f t="shared" si="941"/>
        <v/>
      </c>
      <c r="X865" s="2" t="str">
        <f t="shared" si="941"/>
        <v/>
      </c>
      <c r="Y865" s="2" t="str">
        <f t="shared" si="941"/>
        <v/>
      </c>
      <c r="Z865" s="2" t="str">
        <f t="shared" si="941"/>
        <v/>
      </c>
      <c r="AA865" s="2" t="str">
        <f t="shared" si="941"/>
        <v/>
      </c>
      <c r="AB865" s="2" t="str">
        <f t="shared" si="941"/>
        <v/>
      </c>
      <c r="AC865" s="2" t="str">
        <f t="shared" si="941"/>
        <v/>
      </c>
      <c r="AD865" s="2" t="str">
        <f t="shared" si="941"/>
        <v/>
      </c>
      <c r="AE865" s="2" t="str">
        <f t="shared" si="941"/>
        <v/>
      </c>
      <c r="AF865" s="2" t="str">
        <f t="shared" si="941"/>
        <v/>
      </c>
      <c r="AG865" s="2" t="str">
        <f t="shared" si="941"/>
        <v/>
      </c>
      <c r="AH865" s="2" t="str">
        <f t="shared" si="941"/>
        <v/>
      </c>
      <c r="AI865" s="2" t="str">
        <f t="shared" si="941"/>
        <v/>
      </c>
    </row>
    <row r="866" spans="2:35" ht="15" customHeight="1" x14ac:dyDescent="0.3">
      <c r="B866" t="s">
        <v>96</v>
      </c>
      <c r="C866" t="s">
        <v>256</v>
      </c>
      <c r="D866" t="s">
        <v>5</v>
      </c>
      <c r="E866" s="9" t="s">
        <v>531</v>
      </c>
      <c r="F866" t="s">
        <v>63</v>
      </c>
      <c r="G866" s="9"/>
      <c r="H866" s="3">
        <v>1</v>
      </c>
      <c r="I866" s="8">
        <f>IF(H866="","",INDEX(Systems!F$4:F$985,MATCH($F866,Systems!D$4:D$985,0),1))</f>
        <v>12000</v>
      </c>
      <c r="J866" s="9">
        <f>IF(H866="","",INDEX(Systems!E$4:E$985,MATCH($F866,Systems!D$4:D$985,0),1))</f>
        <v>15</v>
      </c>
      <c r="K866" s="9" t="s">
        <v>108</v>
      </c>
      <c r="L866" s="9">
        <v>2009</v>
      </c>
      <c r="M866" s="9">
        <v>3</v>
      </c>
      <c r="N866" s="8">
        <f t="shared" si="881"/>
        <v>12000</v>
      </c>
      <c r="O866" s="9">
        <f t="shared" si="882"/>
        <v>2024</v>
      </c>
      <c r="P866" s="2" t="str">
        <f t="shared" ref="P866:AI866" si="942">IF($B866="","",IF($O866=P$3,$N866*(1+(O$2*0.03)),IF(P$3=$O866+$J866,$N866*(1+(O$2*0.03)),IF(P$3=$O866+2*$J866,$N866*(1+(O$2*0.03)),IF(P$3=$O866+3*$J866,$N866*(1+(O$2*0.03)),IF(P$3=$O866+4*$J866,$N866*(1+(O$2*0.03)),IF(P$3=$O866+5*$J866,$N866*(1+(O$2*0.03)),"")))))))</f>
        <v/>
      </c>
      <c r="Q866" s="2" t="str">
        <f t="shared" si="942"/>
        <v/>
      </c>
      <c r="R866" s="2" t="str">
        <f t="shared" si="942"/>
        <v/>
      </c>
      <c r="S866" s="2" t="str">
        <f t="shared" si="942"/>
        <v/>
      </c>
      <c r="T866" s="2" t="str">
        <f t="shared" si="942"/>
        <v/>
      </c>
      <c r="U866" s="2">
        <f t="shared" si="942"/>
        <v>13799.999999999998</v>
      </c>
      <c r="V866" s="2" t="str">
        <f t="shared" si="942"/>
        <v/>
      </c>
      <c r="W866" s="2" t="str">
        <f t="shared" si="942"/>
        <v/>
      </c>
      <c r="X866" s="2" t="str">
        <f t="shared" si="942"/>
        <v/>
      </c>
      <c r="Y866" s="2" t="str">
        <f t="shared" si="942"/>
        <v/>
      </c>
      <c r="Z866" s="2" t="str">
        <f t="shared" si="942"/>
        <v/>
      </c>
      <c r="AA866" s="2" t="str">
        <f t="shared" si="942"/>
        <v/>
      </c>
      <c r="AB866" s="2" t="str">
        <f t="shared" si="942"/>
        <v/>
      </c>
      <c r="AC866" s="2" t="str">
        <f t="shared" si="942"/>
        <v/>
      </c>
      <c r="AD866" s="2" t="str">
        <f t="shared" si="942"/>
        <v/>
      </c>
      <c r="AE866" s="2" t="str">
        <f t="shared" si="942"/>
        <v/>
      </c>
      <c r="AF866" s="2" t="str">
        <f t="shared" si="942"/>
        <v/>
      </c>
      <c r="AG866" s="2" t="str">
        <f t="shared" si="942"/>
        <v/>
      </c>
      <c r="AH866" s="2" t="str">
        <f t="shared" si="942"/>
        <v/>
      </c>
      <c r="AI866" s="2" t="str">
        <f t="shared" si="942"/>
        <v/>
      </c>
    </row>
    <row r="867" spans="2:35" ht="15" customHeight="1" x14ac:dyDescent="0.3">
      <c r="B867" t="s">
        <v>96</v>
      </c>
      <c r="C867" t="s">
        <v>256</v>
      </c>
      <c r="D867" t="s">
        <v>5</v>
      </c>
      <c r="E867" s="9" t="s">
        <v>476</v>
      </c>
      <c r="F867" t="s">
        <v>134</v>
      </c>
      <c r="G867" s="9"/>
      <c r="H867" s="3">
        <v>1</v>
      </c>
      <c r="I867" s="8">
        <f>IF(H867="","",INDEX(Systems!F$4:F$985,MATCH($F867,Systems!D$4:D$985,0),1))</f>
        <v>10000</v>
      </c>
      <c r="J867" s="9">
        <f>IF(H867="","",INDEX(Systems!E$4:E$985,MATCH($F867,Systems!D$4:D$985,0),1))</f>
        <v>15</v>
      </c>
      <c r="K867" s="9" t="s">
        <v>109</v>
      </c>
      <c r="L867" s="9">
        <v>1980</v>
      </c>
      <c r="M867" s="9">
        <v>3</v>
      </c>
      <c r="N867" s="8">
        <f t="shared" si="881"/>
        <v>10000</v>
      </c>
      <c r="O867" s="9">
        <f t="shared" si="882"/>
        <v>2019</v>
      </c>
      <c r="P867" s="2">
        <f t="shared" ref="P867:AI867" si="943">IF($B867="","",IF($O867=P$3,$N867*(1+(O$2*0.03)),IF(P$3=$O867+$J867,$N867*(1+(O$2*0.03)),IF(P$3=$O867+2*$J867,$N867*(1+(O$2*0.03)),IF(P$3=$O867+3*$J867,$N867*(1+(O$2*0.03)),IF(P$3=$O867+4*$J867,$N867*(1+(O$2*0.03)),IF(P$3=$O867+5*$J867,$N867*(1+(O$2*0.03)),"")))))))</f>
        <v>10000</v>
      </c>
      <c r="Q867" s="2" t="str">
        <f t="shared" si="943"/>
        <v/>
      </c>
      <c r="R867" s="2" t="str">
        <f t="shared" si="943"/>
        <v/>
      </c>
      <c r="S867" s="2" t="str">
        <f t="shared" si="943"/>
        <v/>
      </c>
      <c r="T867" s="2" t="str">
        <f t="shared" si="943"/>
        <v/>
      </c>
      <c r="U867" s="2" t="str">
        <f t="shared" si="943"/>
        <v/>
      </c>
      <c r="V867" s="2" t="str">
        <f t="shared" si="943"/>
        <v/>
      </c>
      <c r="W867" s="2" t="str">
        <f t="shared" si="943"/>
        <v/>
      </c>
      <c r="X867" s="2" t="str">
        <f t="shared" si="943"/>
        <v/>
      </c>
      <c r="Y867" s="2" t="str">
        <f t="shared" si="943"/>
        <v/>
      </c>
      <c r="Z867" s="2" t="str">
        <f t="shared" si="943"/>
        <v/>
      </c>
      <c r="AA867" s="2" t="str">
        <f t="shared" si="943"/>
        <v/>
      </c>
      <c r="AB867" s="2" t="str">
        <f t="shared" si="943"/>
        <v/>
      </c>
      <c r="AC867" s="2" t="str">
        <f t="shared" si="943"/>
        <v/>
      </c>
      <c r="AD867" s="2" t="str">
        <f t="shared" si="943"/>
        <v/>
      </c>
      <c r="AE867" s="2">
        <f t="shared" si="943"/>
        <v>14500</v>
      </c>
      <c r="AF867" s="2" t="str">
        <f t="shared" si="943"/>
        <v/>
      </c>
      <c r="AG867" s="2" t="str">
        <f t="shared" si="943"/>
        <v/>
      </c>
      <c r="AH867" s="2" t="str">
        <f t="shared" si="943"/>
        <v/>
      </c>
      <c r="AI867" s="2" t="str">
        <f t="shared" si="943"/>
        <v/>
      </c>
    </row>
    <row r="868" spans="2:35" ht="15" customHeight="1" x14ac:dyDescent="0.3">
      <c r="B868" t="s">
        <v>96</v>
      </c>
      <c r="C868" t="s">
        <v>256</v>
      </c>
      <c r="D868" t="s">
        <v>5</v>
      </c>
      <c r="E868" s="9" t="s">
        <v>476</v>
      </c>
      <c r="F868" t="s">
        <v>134</v>
      </c>
      <c r="G868" s="9"/>
      <c r="H868" s="3">
        <v>1</v>
      </c>
      <c r="I868" s="8">
        <f>IF(H868="","",INDEX(Systems!F$4:F$985,MATCH($F868,Systems!D$4:D$985,0),1))</f>
        <v>10000</v>
      </c>
      <c r="J868" s="9">
        <f>IF(H868="","",INDEX(Systems!E$4:E$985,MATCH($F868,Systems!D$4:D$985,0),1))</f>
        <v>15</v>
      </c>
      <c r="K868" s="9" t="s">
        <v>109</v>
      </c>
      <c r="L868" s="9">
        <v>1980</v>
      </c>
      <c r="M868" s="9">
        <v>3</v>
      </c>
      <c r="N868" s="8">
        <f t="shared" si="881"/>
        <v>10000</v>
      </c>
      <c r="O868" s="9">
        <f t="shared" si="882"/>
        <v>2019</v>
      </c>
      <c r="P868" s="2">
        <f t="shared" ref="P868:AI868" si="944">IF($B868="","",IF($O868=P$3,$N868*(1+(O$2*0.03)),IF(P$3=$O868+$J868,$N868*(1+(O$2*0.03)),IF(P$3=$O868+2*$J868,$N868*(1+(O$2*0.03)),IF(P$3=$O868+3*$J868,$N868*(1+(O$2*0.03)),IF(P$3=$O868+4*$J868,$N868*(1+(O$2*0.03)),IF(P$3=$O868+5*$J868,$N868*(1+(O$2*0.03)),"")))))))</f>
        <v>10000</v>
      </c>
      <c r="Q868" s="2" t="str">
        <f t="shared" si="944"/>
        <v/>
      </c>
      <c r="R868" s="2" t="str">
        <f t="shared" si="944"/>
        <v/>
      </c>
      <c r="S868" s="2" t="str">
        <f t="shared" si="944"/>
        <v/>
      </c>
      <c r="T868" s="2" t="str">
        <f t="shared" si="944"/>
        <v/>
      </c>
      <c r="U868" s="2" t="str">
        <f t="shared" si="944"/>
        <v/>
      </c>
      <c r="V868" s="2" t="str">
        <f t="shared" si="944"/>
        <v/>
      </c>
      <c r="W868" s="2" t="str">
        <f t="shared" si="944"/>
        <v/>
      </c>
      <c r="X868" s="2" t="str">
        <f t="shared" si="944"/>
        <v/>
      </c>
      <c r="Y868" s="2" t="str">
        <f t="shared" si="944"/>
        <v/>
      </c>
      <c r="Z868" s="2" t="str">
        <f t="shared" si="944"/>
        <v/>
      </c>
      <c r="AA868" s="2" t="str">
        <f t="shared" si="944"/>
        <v/>
      </c>
      <c r="AB868" s="2" t="str">
        <f t="shared" si="944"/>
        <v/>
      </c>
      <c r="AC868" s="2" t="str">
        <f t="shared" si="944"/>
        <v/>
      </c>
      <c r="AD868" s="2" t="str">
        <f t="shared" si="944"/>
        <v/>
      </c>
      <c r="AE868" s="2">
        <f t="shared" si="944"/>
        <v>14500</v>
      </c>
      <c r="AF868" s="2" t="str">
        <f t="shared" si="944"/>
        <v/>
      </c>
      <c r="AG868" s="2" t="str">
        <f t="shared" si="944"/>
        <v/>
      </c>
      <c r="AH868" s="2" t="str">
        <f t="shared" si="944"/>
        <v/>
      </c>
      <c r="AI868" s="2" t="str">
        <f t="shared" si="944"/>
        <v/>
      </c>
    </row>
    <row r="869" spans="2:35" ht="15" customHeight="1" x14ac:dyDescent="0.3">
      <c r="B869" t="s">
        <v>96</v>
      </c>
      <c r="C869" t="s">
        <v>256</v>
      </c>
      <c r="D869" t="s">
        <v>5</v>
      </c>
      <c r="E869" s="9" t="s">
        <v>476</v>
      </c>
      <c r="F869" t="s">
        <v>134</v>
      </c>
      <c r="G869" s="9"/>
      <c r="H869" s="3">
        <v>1</v>
      </c>
      <c r="I869" s="8">
        <f>IF(H869="","",INDEX(Systems!F$4:F$985,MATCH($F869,Systems!D$4:D$985,0),1))</f>
        <v>10000</v>
      </c>
      <c r="J869" s="9">
        <f>IF(H869="","",INDEX(Systems!E$4:E$985,MATCH($F869,Systems!D$4:D$985,0),1))</f>
        <v>15</v>
      </c>
      <c r="K869" s="9" t="s">
        <v>109</v>
      </c>
      <c r="L869" s="9">
        <v>1980</v>
      </c>
      <c r="M869" s="9">
        <v>3</v>
      </c>
      <c r="N869" s="8">
        <f t="shared" ref="N869:N918" si="945">IF(H869="","",H869*I869)</f>
        <v>10000</v>
      </c>
      <c r="O869" s="9">
        <f t="shared" ref="O869:O918" si="946">IF(M869="","",IF(IF(M869=1,$C$1,IF(M869=2,L869+(0.8*J869),IF(M869=3,L869+J869)))&lt;$C$1,$C$1,(IF(M869=1,$C$1,IF(M869=2,L869+(0.8*J869),IF(M869=3,L869+J869))))))</f>
        <v>2019</v>
      </c>
      <c r="P869" s="2">
        <f t="shared" ref="P869:AI869" si="947">IF($B869="","",IF($O869=P$3,$N869*(1+(O$2*0.03)),IF(P$3=$O869+$J869,$N869*(1+(O$2*0.03)),IF(P$3=$O869+2*$J869,$N869*(1+(O$2*0.03)),IF(P$3=$O869+3*$J869,$N869*(1+(O$2*0.03)),IF(P$3=$O869+4*$J869,$N869*(1+(O$2*0.03)),IF(P$3=$O869+5*$J869,$N869*(1+(O$2*0.03)),"")))))))</f>
        <v>10000</v>
      </c>
      <c r="Q869" s="2" t="str">
        <f t="shared" si="947"/>
        <v/>
      </c>
      <c r="R869" s="2" t="str">
        <f t="shared" si="947"/>
        <v/>
      </c>
      <c r="S869" s="2" t="str">
        <f t="shared" si="947"/>
        <v/>
      </c>
      <c r="T869" s="2" t="str">
        <f t="shared" si="947"/>
        <v/>
      </c>
      <c r="U869" s="2" t="str">
        <f t="shared" si="947"/>
        <v/>
      </c>
      <c r="V869" s="2" t="str">
        <f t="shared" si="947"/>
        <v/>
      </c>
      <c r="W869" s="2" t="str">
        <f t="shared" si="947"/>
        <v/>
      </c>
      <c r="X869" s="2" t="str">
        <f t="shared" si="947"/>
        <v/>
      </c>
      <c r="Y869" s="2" t="str">
        <f t="shared" si="947"/>
        <v/>
      </c>
      <c r="Z869" s="2" t="str">
        <f t="shared" si="947"/>
        <v/>
      </c>
      <c r="AA869" s="2" t="str">
        <f t="shared" si="947"/>
        <v/>
      </c>
      <c r="AB869" s="2" t="str">
        <f t="shared" si="947"/>
        <v/>
      </c>
      <c r="AC869" s="2" t="str">
        <f t="shared" si="947"/>
        <v/>
      </c>
      <c r="AD869" s="2" t="str">
        <f t="shared" si="947"/>
        <v/>
      </c>
      <c r="AE869" s="2">
        <f t="shared" si="947"/>
        <v>14500</v>
      </c>
      <c r="AF869" s="2" t="str">
        <f t="shared" si="947"/>
        <v/>
      </c>
      <c r="AG869" s="2" t="str">
        <f t="shared" si="947"/>
        <v/>
      </c>
      <c r="AH869" s="2" t="str">
        <f t="shared" si="947"/>
        <v/>
      </c>
      <c r="AI869" s="2" t="str">
        <f t="shared" si="947"/>
        <v/>
      </c>
    </row>
    <row r="870" spans="2:35" ht="15" customHeight="1" x14ac:dyDescent="0.3">
      <c r="B870" t="s">
        <v>96</v>
      </c>
      <c r="C870" t="s">
        <v>256</v>
      </c>
      <c r="D870" t="s">
        <v>5</v>
      </c>
      <c r="E870" s="9" t="s">
        <v>476</v>
      </c>
      <c r="F870" t="s">
        <v>134</v>
      </c>
      <c r="G870" s="9"/>
      <c r="H870" s="3">
        <v>1</v>
      </c>
      <c r="I870" s="8">
        <f>IF(H870="","",INDEX(Systems!F$4:F$985,MATCH($F870,Systems!D$4:D$985,0),1))</f>
        <v>10000</v>
      </c>
      <c r="J870" s="9">
        <f>IF(H870="","",INDEX(Systems!E$4:E$985,MATCH($F870,Systems!D$4:D$985,0),1))</f>
        <v>15</v>
      </c>
      <c r="K870" s="9" t="s">
        <v>109</v>
      </c>
      <c r="L870" s="9">
        <v>1980</v>
      </c>
      <c r="M870" s="9">
        <v>3</v>
      </c>
      <c r="N870" s="8">
        <f t="shared" si="945"/>
        <v>10000</v>
      </c>
      <c r="O870" s="9">
        <f t="shared" si="946"/>
        <v>2019</v>
      </c>
      <c r="P870" s="2">
        <f t="shared" ref="P870:AI870" si="948">IF($B870="","",IF($O870=P$3,$N870*(1+(O$2*0.03)),IF(P$3=$O870+$J870,$N870*(1+(O$2*0.03)),IF(P$3=$O870+2*$J870,$N870*(1+(O$2*0.03)),IF(P$3=$O870+3*$J870,$N870*(1+(O$2*0.03)),IF(P$3=$O870+4*$J870,$N870*(1+(O$2*0.03)),IF(P$3=$O870+5*$J870,$N870*(1+(O$2*0.03)),"")))))))</f>
        <v>10000</v>
      </c>
      <c r="Q870" s="2" t="str">
        <f t="shared" si="948"/>
        <v/>
      </c>
      <c r="R870" s="2" t="str">
        <f t="shared" si="948"/>
        <v/>
      </c>
      <c r="S870" s="2" t="str">
        <f t="shared" si="948"/>
        <v/>
      </c>
      <c r="T870" s="2" t="str">
        <f t="shared" si="948"/>
        <v/>
      </c>
      <c r="U870" s="2" t="str">
        <f t="shared" si="948"/>
        <v/>
      </c>
      <c r="V870" s="2" t="str">
        <f t="shared" si="948"/>
        <v/>
      </c>
      <c r="W870" s="2" t="str">
        <f t="shared" si="948"/>
        <v/>
      </c>
      <c r="X870" s="2" t="str">
        <f t="shared" si="948"/>
        <v/>
      </c>
      <c r="Y870" s="2" t="str">
        <f t="shared" si="948"/>
        <v/>
      </c>
      <c r="Z870" s="2" t="str">
        <f t="shared" si="948"/>
        <v/>
      </c>
      <c r="AA870" s="2" t="str">
        <f t="shared" si="948"/>
        <v/>
      </c>
      <c r="AB870" s="2" t="str">
        <f t="shared" si="948"/>
        <v/>
      </c>
      <c r="AC870" s="2" t="str">
        <f t="shared" si="948"/>
        <v/>
      </c>
      <c r="AD870" s="2" t="str">
        <f t="shared" si="948"/>
        <v/>
      </c>
      <c r="AE870" s="2">
        <f t="shared" si="948"/>
        <v>14500</v>
      </c>
      <c r="AF870" s="2" t="str">
        <f t="shared" si="948"/>
        <v/>
      </c>
      <c r="AG870" s="2" t="str">
        <f t="shared" si="948"/>
        <v/>
      </c>
      <c r="AH870" s="2" t="str">
        <f t="shared" si="948"/>
        <v/>
      </c>
      <c r="AI870" s="2" t="str">
        <f t="shared" si="948"/>
        <v/>
      </c>
    </row>
    <row r="871" spans="2:35" ht="15" customHeight="1" x14ac:dyDescent="0.3">
      <c r="B871" t="s">
        <v>96</v>
      </c>
      <c r="C871" t="s">
        <v>256</v>
      </c>
      <c r="D871" t="s">
        <v>5</v>
      </c>
      <c r="E871" s="9" t="s">
        <v>476</v>
      </c>
      <c r="F871" t="s">
        <v>133</v>
      </c>
      <c r="G871" s="9"/>
      <c r="H871" s="3">
        <v>1</v>
      </c>
      <c r="I871" s="8">
        <f>IF(H871="","",INDEX(Systems!F$4:F$985,MATCH($F871,Systems!D$4:D$985,0),1))</f>
        <v>8750</v>
      </c>
      <c r="J871" s="9">
        <f>IF(H871="","",INDEX(Systems!E$4:E$985,MATCH($F871,Systems!D$4:D$985,0),1))</f>
        <v>15</v>
      </c>
      <c r="K871" s="9" t="s">
        <v>109</v>
      </c>
      <c r="L871" s="9">
        <v>1980</v>
      </c>
      <c r="M871" s="9">
        <v>3</v>
      </c>
      <c r="N871" s="8">
        <f t="shared" si="945"/>
        <v>8750</v>
      </c>
      <c r="O871" s="9">
        <f t="shared" si="946"/>
        <v>2019</v>
      </c>
      <c r="P871" s="2">
        <f t="shared" ref="P871:AI871" si="949">IF($B871="","",IF($O871=P$3,$N871*(1+(O$2*0.03)),IF(P$3=$O871+$J871,$N871*(1+(O$2*0.03)),IF(P$3=$O871+2*$J871,$N871*(1+(O$2*0.03)),IF(P$3=$O871+3*$J871,$N871*(1+(O$2*0.03)),IF(P$3=$O871+4*$J871,$N871*(1+(O$2*0.03)),IF(P$3=$O871+5*$J871,$N871*(1+(O$2*0.03)),"")))))))</f>
        <v>8750</v>
      </c>
      <c r="Q871" s="2" t="str">
        <f t="shared" si="949"/>
        <v/>
      </c>
      <c r="R871" s="2" t="str">
        <f t="shared" si="949"/>
        <v/>
      </c>
      <c r="S871" s="2" t="str">
        <f t="shared" si="949"/>
        <v/>
      </c>
      <c r="T871" s="2" t="str">
        <f t="shared" si="949"/>
        <v/>
      </c>
      <c r="U871" s="2" t="str">
        <f t="shared" si="949"/>
        <v/>
      </c>
      <c r="V871" s="2" t="str">
        <f t="shared" si="949"/>
        <v/>
      </c>
      <c r="W871" s="2" t="str">
        <f t="shared" si="949"/>
        <v/>
      </c>
      <c r="X871" s="2" t="str">
        <f t="shared" si="949"/>
        <v/>
      </c>
      <c r="Y871" s="2" t="str">
        <f t="shared" si="949"/>
        <v/>
      </c>
      <c r="Z871" s="2" t="str">
        <f t="shared" si="949"/>
        <v/>
      </c>
      <c r="AA871" s="2" t="str">
        <f t="shared" si="949"/>
        <v/>
      </c>
      <c r="AB871" s="2" t="str">
        <f t="shared" si="949"/>
        <v/>
      </c>
      <c r="AC871" s="2" t="str">
        <f t="shared" si="949"/>
        <v/>
      </c>
      <c r="AD871" s="2" t="str">
        <f t="shared" si="949"/>
        <v/>
      </c>
      <c r="AE871" s="2">
        <f t="shared" si="949"/>
        <v>12687.5</v>
      </c>
      <c r="AF871" s="2" t="str">
        <f t="shared" si="949"/>
        <v/>
      </c>
      <c r="AG871" s="2" t="str">
        <f t="shared" si="949"/>
        <v/>
      </c>
      <c r="AH871" s="2" t="str">
        <f t="shared" si="949"/>
        <v/>
      </c>
      <c r="AI871" s="2" t="str">
        <f t="shared" si="949"/>
        <v/>
      </c>
    </row>
    <row r="872" spans="2:35" ht="15" customHeight="1" x14ac:dyDescent="0.3">
      <c r="B872" t="s">
        <v>96</v>
      </c>
      <c r="C872" t="s">
        <v>256</v>
      </c>
      <c r="D872" t="s">
        <v>5</v>
      </c>
      <c r="E872" s="9" t="s">
        <v>475</v>
      </c>
      <c r="F872" t="s">
        <v>135</v>
      </c>
      <c r="G872" s="9"/>
      <c r="H872" s="3">
        <v>1</v>
      </c>
      <c r="I872" s="8">
        <f>IF(H872="","",INDEX(Systems!F$4:F$985,MATCH($F872,Systems!D$4:D$985,0),1))</f>
        <v>7500</v>
      </c>
      <c r="J872" s="9">
        <f>IF(H872="","",INDEX(Systems!E$4:E$985,MATCH($F872,Systems!D$4:D$985,0),1))</f>
        <v>15</v>
      </c>
      <c r="K872" s="9" t="s">
        <v>109</v>
      </c>
      <c r="L872" s="9">
        <v>1980</v>
      </c>
      <c r="M872" s="9">
        <v>3</v>
      </c>
      <c r="N872" s="8">
        <f t="shared" si="945"/>
        <v>7500</v>
      </c>
      <c r="O872" s="9">
        <f t="shared" si="946"/>
        <v>2019</v>
      </c>
      <c r="P872" s="2">
        <f t="shared" ref="P872:AI872" si="950">IF($B872="","",IF($O872=P$3,$N872*(1+(O$2*0.03)),IF(P$3=$O872+$J872,$N872*(1+(O$2*0.03)),IF(P$3=$O872+2*$J872,$N872*(1+(O$2*0.03)),IF(P$3=$O872+3*$J872,$N872*(1+(O$2*0.03)),IF(P$3=$O872+4*$J872,$N872*(1+(O$2*0.03)),IF(P$3=$O872+5*$J872,$N872*(1+(O$2*0.03)),"")))))))</f>
        <v>7500</v>
      </c>
      <c r="Q872" s="2" t="str">
        <f t="shared" si="950"/>
        <v/>
      </c>
      <c r="R872" s="2" t="str">
        <f t="shared" si="950"/>
        <v/>
      </c>
      <c r="S872" s="2" t="str">
        <f t="shared" si="950"/>
        <v/>
      </c>
      <c r="T872" s="2" t="str">
        <f t="shared" si="950"/>
        <v/>
      </c>
      <c r="U872" s="2" t="str">
        <f t="shared" si="950"/>
        <v/>
      </c>
      <c r="V872" s="2" t="str">
        <f t="shared" si="950"/>
        <v/>
      </c>
      <c r="W872" s="2" t="str">
        <f t="shared" si="950"/>
        <v/>
      </c>
      <c r="X872" s="2" t="str">
        <f t="shared" si="950"/>
        <v/>
      </c>
      <c r="Y872" s="2" t="str">
        <f t="shared" si="950"/>
        <v/>
      </c>
      <c r="Z872" s="2" t="str">
        <f t="shared" si="950"/>
        <v/>
      </c>
      <c r="AA872" s="2" t="str">
        <f t="shared" si="950"/>
        <v/>
      </c>
      <c r="AB872" s="2" t="str">
        <f t="shared" si="950"/>
        <v/>
      </c>
      <c r="AC872" s="2" t="str">
        <f t="shared" si="950"/>
        <v/>
      </c>
      <c r="AD872" s="2" t="str">
        <f t="shared" si="950"/>
        <v/>
      </c>
      <c r="AE872" s="2">
        <f t="shared" si="950"/>
        <v>10875</v>
      </c>
      <c r="AF872" s="2" t="str">
        <f t="shared" si="950"/>
        <v/>
      </c>
      <c r="AG872" s="2" t="str">
        <f t="shared" si="950"/>
        <v/>
      </c>
      <c r="AH872" s="2" t="str">
        <f t="shared" si="950"/>
        <v/>
      </c>
      <c r="AI872" s="2" t="str">
        <f t="shared" si="950"/>
        <v/>
      </c>
    </row>
    <row r="873" spans="2:35" ht="15" customHeight="1" x14ac:dyDescent="0.3">
      <c r="B873" t="s">
        <v>96</v>
      </c>
      <c r="C873" t="s">
        <v>256</v>
      </c>
      <c r="D873" t="s">
        <v>5</v>
      </c>
      <c r="E873" s="9" t="s">
        <v>475</v>
      </c>
      <c r="F873" t="s">
        <v>135</v>
      </c>
      <c r="G873" s="9"/>
      <c r="H873" s="3">
        <v>1</v>
      </c>
      <c r="I873" s="8">
        <f>IF(H873="","",INDEX(Systems!F$4:F$985,MATCH($F873,Systems!D$4:D$985,0),1))</f>
        <v>7500</v>
      </c>
      <c r="J873" s="9">
        <f>IF(H873="","",INDEX(Systems!E$4:E$985,MATCH($F873,Systems!D$4:D$985,0),1))</f>
        <v>15</v>
      </c>
      <c r="K873" s="9" t="s">
        <v>109</v>
      </c>
      <c r="L873" s="9">
        <v>1980</v>
      </c>
      <c r="M873" s="9">
        <v>3</v>
      </c>
      <c r="N873" s="8">
        <f t="shared" si="945"/>
        <v>7500</v>
      </c>
      <c r="O873" s="9">
        <f t="shared" si="946"/>
        <v>2019</v>
      </c>
      <c r="P873" s="2">
        <f t="shared" ref="P873:AI873" si="951">IF($B873="","",IF($O873=P$3,$N873*(1+(O$2*0.03)),IF(P$3=$O873+$J873,$N873*(1+(O$2*0.03)),IF(P$3=$O873+2*$J873,$N873*(1+(O$2*0.03)),IF(P$3=$O873+3*$J873,$N873*(1+(O$2*0.03)),IF(P$3=$O873+4*$J873,$N873*(1+(O$2*0.03)),IF(P$3=$O873+5*$J873,$N873*(1+(O$2*0.03)),"")))))))</f>
        <v>7500</v>
      </c>
      <c r="Q873" s="2" t="str">
        <f t="shared" si="951"/>
        <v/>
      </c>
      <c r="R873" s="2" t="str">
        <f t="shared" si="951"/>
        <v/>
      </c>
      <c r="S873" s="2" t="str">
        <f t="shared" si="951"/>
        <v/>
      </c>
      <c r="T873" s="2" t="str">
        <f t="shared" si="951"/>
        <v/>
      </c>
      <c r="U873" s="2" t="str">
        <f t="shared" si="951"/>
        <v/>
      </c>
      <c r="V873" s="2" t="str">
        <f t="shared" si="951"/>
        <v/>
      </c>
      <c r="W873" s="2" t="str">
        <f t="shared" si="951"/>
        <v/>
      </c>
      <c r="X873" s="2" t="str">
        <f t="shared" si="951"/>
        <v/>
      </c>
      <c r="Y873" s="2" t="str">
        <f t="shared" si="951"/>
        <v/>
      </c>
      <c r="Z873" s="2" t="str">
        <f t="shared" si="951"/>
        <v/>
      </c>
      <c r="AA873" s="2" t="str">
        <f t="shared" si="951"/>
        <v/>
      </c>
      <c r="AB873" s="2" t="str">
        <f t="shared" si="951"/>
        <v/>
      </c>
      <c r="AC873" s="2" t="str">
        <f t="shared" si="951"/>
        <v/>
      </c>
      <c r="AD873" s="2" t="str">
        <f t="shared" si="951"/>
        <v/>
      </c>
      <c r="AE873" s="2">
        <f t="shared" si="951"/>
        <v>10875</v>
      </c>
      <c r="AF873" s="2" t="str">
        <f t="shared" si="951"/>
        <v/>
      </c>
      <c r="AG873" s="2" t="str">
        <f t="shared" si="951"/>
        <v/>
      </c>
      <c r="AH873" s="2" t="str">
        <f t="shared" si="951"/>
        <v/>
      </c>
      <c r="AI873" s="2" t="str">
        <f t="shared" si="951"/>
        <v/>
      </c>
    </row>
    <row r="874" spans="2:35" ht="15" customHeight="1" x14ac:dyDescent="0.3">
      <c r="B874" t="s">
        <v>96</v>
      </c>
      <c r="C874" t="s">
        <v>256</v>
      </c>
      <c r="D874" t="s">
        <v>9</v>
      </c>
      <c r="E874" s="9" t="s">
        <v>296</v>
      </c>
      <c r="F874" t="s">
        <v>132</v>
      </c>
      <c r="G874" s="9"/>
      <c r="H874" s="3">
        <v>1</v>
      </c>
      <c r="I874" s="8">
        <f>IF(H874="","",INDEX(Systems!F$4:F$985,MATCH($F874,Systems!D$4:D$985,0),1))</f>
        <v>10500</v>
      </c>
      <c r="J874" s="9">
        <f>IF(H874="","",INDEX(Systems!E$4:E$985,MATCH($F874,Systems!D$4:D$985,0),1))</f>
        <v>30</v>
      </c>
      <c r="K874" s="9" t="s">
        <v>109</v>
      </c>
      <c r="L874" s="9">
        <v>2000</v>
      </c>
      <c r="M874" s="9">
        <v>3</v>
      </c>
      <c r="N874" s="8">
        <f t="shared" si="945"/>
        <v>10500</v>
      </c>
      <c r="O874" s="9">
        <f t="shared" si="946"/>
        <v>2030</v>
      </c>
      <c r="P874" s="2" t="str">
        <f t="shared" ref="P874:AI874" si="952">IF($B874="","",IF($O874=P$3,$N874*(1+(O$2*0.03)),IF(P$3=$O874+$J874,$N874*(1+(O$2*0.03)),IF(P$3=$O874+2*$J874,$N874*(1+(O$2*0.03)),IF(P$3=$O874+3*$J874,$N874*(1+(O$2*0.03)),IF(P$3=$O874+4*$J874,$N874*(1+(O$2*0.03)),IF(P$3=$O874+5*$J874,$N874*(1+(O$2*0.03)),"")))))))</f>
        <v/>
      </c>
      <c r="Q874" s="2" t="str">
        <f t="shared" si="952"/>
        <v/>
      </c>
      <c r="R874" s="2" t="str">
        <f t="shared" si="952"/>
        <v/>
      </c>
      <c r="S874" s="2" t="str">
        <f t="shared" si="952"/>
        <v/>
      </c>
      <c r="T874" s="2" t="str">
        <f t="shared" si="952"/>
        <v/>
      </c>
      <c r="U874" s="2" t="str">
        <f t="shared" si="952"/>
        <v/>
      </c>
      <c r="V874" s="2" t="str">
        <f t="shared" si="952"/>
        <v/>
      </c>
      <c r="W874" s="2" t="str">
        <f t="shared" si="952"/>
        <v/>
      </c>
      <c r="X874" s="2" t="str">
        <f t="shared" si="952"/>
        <v/>
      </c>
      <c r="Y874" s="2" t="str">
        <f t="shared" si="952"/>
        <v/>
      </c>
      <c r="Z874" s="2" t="str">
        <f t="shared" si="952"/>
        <v/>
      </c>
      <c r="AA874" s="2">
        <f t="shared" si="952"/>
        <v>13965</v>
      </c>
      <c r="AB874" s="2" t="str">
        <f t="shared" si="952"/>
        <v/>
      </c>
      <c r="AC874" s="2" t="str">
        <f t="shared" si="952"/>
        <v/>
      </c>
      <c r="AD874" s="2" t="str">
        <f t="shared" si="952"/>
        <v/>
      </c>
      <c r="AE874" s="2" t="str">
        <f t="shared" si="952"/>
        <v/>
      </c>
      <c r="AF874" s="2" t="str">
        <f t="shared" si="952"/>
        <v/>
      </c>
      <c r="AG874" s="2" t="str">
        <f t="shared" si="952"/>
        <v/>
      </c>
      <c r="AH874" s="2" t="str">
        <f t="shared" si="952"/>
        <v/>
      </c>
      <c r="AI874" s="2" t="str">
        <f t="shared" si="952"/>
        <v/>
      </c>
    </row>
    <row r="875" spans="2:35" ht="15" customHeight="1" x14ac:dyDescent="0.3">
      <c r="B875" t="s">
        <v>96</v>
      </c>
      <c r="C875" t="s">
        <v>256</v>
      </c>
      <c r="D875" t="s">
        <v>9</v>
      </c>
      <c r="E875" s="9" t="s">
        <v>475</v>
      </c>
      <c r="F875" t="s">
        <v>132</v>
      </c>
      <c r="G875" s="9"/>
      <c r="H875" s="3">
        <v>1</v>
      </c>
      <c r="I875" s="8">
        <f>IF(H875="","",INDEX(Systems!F$4:F$985,MATCH($F875,Systems!D$4:D$985,0),1))</f>
        <v>10500</v>
      </c>
      <c r="J875" s="9">
        <f>IF(H875="","",INDEX(Systems!E$4:E$985,MATCH($F875,Systems!D$4:D$985,0),1))</f>
        <v>30</v>
      </c>
      <c r="K875" s="9" t="s">
        <v>109</v>
      </c>
      <c r="L875" s="9">
        <v>2000</v>
      </c>
      <c r="M875" s="9">
        <v>3</v>
      </c>
      <c r="N875" s="8">
        <f t="shared" si="945"/>
        <v>10500</v>
      </c>
      <c r="O875" s="9">
        <f t="shared" si="946"/>
        <v>2030</v>
      </c>
      <c r="P875" s="2" t="str">
        <f t="shared" ref="P875:AI875" si="953">IF($B875="","",IF($O875=P$3,$N875*(1+(O$2*0.03)),IF(P$3=$O875+$J875,$N875*(1+(O$2*0.03)),IF(P$3=$O875+2*$J875,$N875*(1+(O$2*0.03)),IF(P$3=$O875+3*$J875,$N875*(1+(O$2*0.03)),IF(P$3=$O875+4*$J875,$N875*(1+(O$2*0.03)),IF(P$3=$O875+5*$J875,$N875*(1+(O$2*0.03)),"")))))))</f>
        <v/>
      </c>
      <c r="Q875" s="2" t="str">
        <f t="shared" si="953"/>
        <v/>
      </c>
      <c r="R875" s="2" t="str">
        <f t="shared" si="953"/>
        <v/>
      </c>
      <c r="S875" s="2" t="str">
        <f t="shared" si="953"/>
        <v/>
      </c>
      <c r="T875" s="2" t="str">
        <f t="shared" si="953"/>
        <v/>
      </c>
      <c r="U875" s="2" t="str">
        <f t="shared" si="953"/>
        <v/>
      </c>
      <c r="V875" s="2" t="str">
        <f t="shared" si="953"/>
        <v/>
      </c>
      <c r="W875" s="2" t="str">
        <f t="shared" si="953"/>
        <v/>
      </c>
      <c r="X875" s="2" t="str">
        <f t="shared" si="953"/>
        <v/>
      </c>
      <c r="Y875" s="2" t="str">
        <f t="shared" si="953"/>
        <v/>
      </c>
      <c r="Z875" s="2" t="str">
        <f t="shared" si="953"/>
        <v/>
      </c>
      <c r="AA875" s="2">
        <f t="shared" si="953"/>
        <v>13965</v>
      </c>
      <c r="AB875" s="2" t="str">
        <f t="shared" si="953"/>
        <v/>
      </c>
      <c r="AC875" s="2" t="str">
        <f t="shared" si="953"/>
        <v/>
      </c>
      <c r="AD875" s="2" t="str">
        <f t="shared" si="953"/>
        <v/>
      </c>
      <c r="AE875" s="2" t="str">
        <f t="shared" si="953"/>
        <v/>
      </c>
      <c r="AF875" s="2" t="str">
        <f t="shared" si="953"/>
        <v/>
      </c>
      <c r="AG875" s="2" t="str">
        <f t="shared" si="953"/>
        <v/>
      </c>
      <c r="AH875" s="2" t="str">
        <f t="shared" si="953"/>
        <v/>
      </c>
      <c r="AI875" s="2" t="str">
        <f t="shared" si="953"/>
        <v/>
      </c>
    </row>
    <row r="876" spans="2:35" ht="15" customHeight="1" x14ac:dyDescent="0.3">
      <c r="B876" t="s">
        <v>96</v>
      </c>
      <c r="C876" t="s">
        <v>256</v>
      </c>
      <c r="D876" t="s">
        <v>9</v>
      </c>
      <c r="E876" s="9" t="s">
        <v>476</v>
      </c>
      <c r="F876" t="s">
        <v>132</v>
      </c>
      <c r="G876" s="9"/>
      <c r="H876" s="3">
        <v>1</v>
      </c>
      <c r="I876" s="8">
        <f>IF(H876="","",INDEX(Systems!F$4:F$985,MATCH($F876,Systems!D$4:D$985,0),1))</f>
        <v>10500</v>
      </c>
      <c r="J876" s="9">
        <f>IF(H876="","",INDEX(Systems!E$4:E$985,MATCH($F876,Systems!D$4:D$985,0),1))</f>
        <v>30</v>
      </c>
      <c r="K876" s="9" t="s">
        <v>109</v>
      </c>
      <c r="L876" s="9">
        <v>2000</v>
      </c>
      <c r="M876" s="9">
        <v>3</v>
      </c>
      <c r="N876" s="8">
        <f t="shared" si="945"/>
        <v>10500</v>
      </c>
      <c r="O876" s="9">
        <f t="shared" si="946"/>
        <v>2030</v>
      </c>
      <c r="P876" s="2" t="str">
        <f t="shared" ref="P876:AI876" si="954">IF($B876="","",IF($O876=P$3,$N876*(1+(O$2*0.03)),IF(P$3=$O876+$J876,$N876*(1+(O$2*0.03)),IF(P$3=$O876+2*$J876,$N876*(1+(O$2*0.03)),IF(P$3=$O876+3*$J876,$N876*(1+(O$2*0.03)),IF(P$3=$O876+4*$J876,$N876*(1+(O$2*0.03)),IF(P$3=$O876+5*$J876,$N876*(1+(O$2*0.03)),"")))))))</f>
        <v/>
      </c>
      <c r="Q876" s="2" t="str">
        <f t="shared" si="954"/>
        <v/>
      </c>
      <c r="R876" s="2" t="str">
        <f t="shared" si="954"/>
        <v/>
      </c>
      <c r="S876" s="2" t="str">
        <f t="shared" si="954"/>
        <v/>
      </c>
      <c r="T876" s="2" t="str">
        <f t="shared" si="954"/>
        <v/>
      </c>
      <c r="U876" s="2" t="str">
        <f t="shared" si="954"/>
        <v/>
      </c>
      <c r="V876" s="2" t="str">
        <f t="shared" si="954"/>
        <v/>
      </c>
      <c r="W876" s="2" t="str">
        <f t="shared" si="954"/>
        <v/>
      </c>
      <c r="X876" s="2" t="str">
        <f t="shared" si="954"/>
        <v/>
      </c>
      <c r="Y876" s="2" t="str">
        <f t="shared" si="954"/>
        <v/>
      </c>
      <c r="Z876" s="2" t="str">
        <f t="shared" si="954"/>
        <v/>
      </c>
      <c r="AA876" s="2">
        <f t="shared" si="954"/>
        <v>13965</v>
      </c>
      <c r="AB876" s="2" t="str">
        <f t="shared" si="954"/>
        <v/>
      </c>
      <c r="AC876" s="2" t="str">
        <f t="shared" si="954"/>
        <v/>
      </c>
      <c r="AD876" s="2" t="str">
        <f t="shared" si="954"/>
        <v/>
      </c>
      <c r="AE876" s="2" t="str">
        <f t="shared" si="954"/>
        <v/>
      </c>
      <c r="AF876" s="2" t="str">
        <f t="shared" si="954"/>
        <v/>
      </c>
      <c r="AG876" s="2" t="str">
        <f t="shared" si="954"/>
        <v/>
      </c>
      <c r="AH876" s="2" t="str">
        <f t="shared" si="954"/>
        <v/>
      </c>
      <c r="AI876" s="2" t="str">
        <f t="shared" si="954"/>
        <v/>
      </c>
    </row>
    <row r="877" spans="2:35" ht="15" customHeight="1" x14ac:dyDescent="0.3">
      <c r="B877" t="s">
        <v>96</v>
      </c>
      <c r="C877" t="s">
        <v>256</v>
      </c>
      <c r="D877" t="s">
        <v>9</v>
      </c>
      <c r="E877" s="9" t="s">
        <v>528</v>
      </c>
      <c r="F877" t="s">
        <v>132</v>
      </c>
      <c r="G877" s="9"/>
      <c r="H877" s="3">
        <v>1</v>
      </c>
      <c r="I877" s="8">
        <f>IF(H877="","",INDEX(Systems!F$4:F$985,MATCH($F877,Systems!D$4:D$985,0),1))</f>
        <v>10500</v>
      </c>
      <c r="J877" s="9">
        <f>IF(H877="","",INDEX(Systems!E$4:E$985,MATCH($F877,Systems!D$4:D$985,0),1))</f>
        <v>30</v>
      </c>
      <c r="K877" s="9" t="s">
        <v>108</v>
      </c>
      <c r="L877" s="9">
        <v>2016</v>
      </c>
      <c r="M877" s="9">
        <v>3</v>
      </c>
      <c r="N877" s="8">
        <f t="shared" si="945"/>
        <v>10500</v>
      </c>
      <c r="O877" s="9">
        <f t="shared" si="946"/>
        <v>2046</v>
      </c>
      <c r="P877" s="2" t="str">
        <f t="shared" ref="P877:AI877" si="955">IF($B877="","",IF($O877=P$3,$N877*(1+(O$2*0.03)),IF(P$3=$O877+$J877,$N877*(1+(O$2*0.03)),IF(P$3=$O877+2*$J877,$N877*(1+(O$2*0.03)),IF(P$3=$O877+3*$J877,$N877*(1+(O$2*0.03)),IF(P$3=$O877+4*$J877,$N877*(1+(O$2*0.03)),IF(P$3=$O877+5*$J877,$N877*(1+(O$2*0.03)),"")))))))</f>
        <v/>
      </c>
      <c r="Q877" s="2" t="str">
        <f t="shared" si="955"/>
        <v/>
      </c>
      <c r="R877" s="2" t="str">
        <f t="shared" si="955"/>
        <v/>
      </c>
      <c r="S877" s="2" t="str">
        <f t="shared" si="955"/>
        <v/>
      </c>
      <c r="T877" s="2" t="str">
        <f t="shared" si="955"/>
        <v/>
      </c>
      <c r="U877" s="2" t="str">
        <f t="shared" si="955"/>
        <v/>
      </c>
      <c r="V877" s="2" t="str">
        <f t="shared" si="955"/>
        <v/>
      </c>
      <c r="W877" s="2" t="str">
        <f t="shared" si="955"/>
        <v/>
      </c>
      <c r="X877" s="2" t="str">
        <f t="shared" si="955"/>
        <v/>
      </c>
      <c r="Y877" s="2" t="str">
        <f t="shared" si="955"/>
        <v/>
      </c>
      <c r="Z877" s="2" t="str">
        <f t="shared" si="955"/>
        <v/>
      </c>
      <c r="AA877" s="2" t="str">
        <f t="shared" si="955"/>
        <v/>
      </c>
      <c r="AB877" s="2" t="str">
        <f t="shared" si="955"/>
        <v/>
      </c>
      <c r="AC877" s="2" t="str">
        <f t="shared" si="955"/>
        <v/>
      </c>
      <c r="AD877" s="2" t="str">
        <f t="shared" si="955"/>
        <v/>
      </c>
      <c r="AE877" s="2" t="str">
        <f t="shared" si="955"/>
        <v/>
      </c>
      <c r="AF877" s="2" t="str">
        <f t="shared" si="955"/>
        <v/>
      </c>
      <c r="AG877" s="2" t="str">
        <f t="shared" si="955"/>
        <v/>
      </c>
      <c r="AH877" s="2" t="str">
        <f t="shared" si="955"/>
        <v/>
      </c>
      <c r="AI877" s="2" t="str">
        <f t="shared" si="955"/>
        <v/>
      </c>
    </row>
    <row r="878" spans="2:35" ht="15" customHeight="1" x14ac:dyDescent="0.3">
      <c r="B878" t="s">
        <v>96</v>
      </c>
      <c r="C878" t="s">
        <v>256</v>
      </c>
      <c r="D878" t="s">
        <v>9</v>
      </c>
      <c r="E878" s="9" t="s">
        <v>529</v>
      </c>
      <c r="F878" t="s">
        <v>132</v>
      </c>
      <c r="G878" s="9"/>
      <c r="H878" s="3">
        <v>1</v>
      </c>
      <c r="I878" s="8">
        <f>IF(H878="","",INDEX(Systems!F$4:F$985,MATCH($F878,Systems!D$4:D$985,0),1))</f>
        <v>10500</v>
      </c>
      <c r="J878" s="9">
        <f>IF(H878="","",INDEX(Systems!E$4:E$985,MATCH($F878,Systems!D$4:D$985,0),1))</f>
        <v>30</v>
      </c>
      <c r="K878" s="9" t="s">
        <v>108</v>
      </c>
      <c r="L878" s="9">
        <v>2016</v>
      </c>
      <c r="M878" s="9">
        <v>3</v>
      </c>
      <c r="N878" s="8">
        <f t="shared" si="945"/>
        <v>10500</v>
      </c>
      <c r="O878" s="9">
        <f t="shared" si="946"/>
        <v>2046</v>
      </c>
      <c r="P878" s="2" t="str">
        <f t="shared" ref="P878:AI878" si="956">IF($B878="","",IF($O878=P$3,$N878*(1+(O$2*0.03)),IF(P$3=$O878+$J878,$N878*(1+(O$2*0.03)),IF(P$3=$O878+2*$J878,$N878*(1+(O$2*0.03)),IF(P$3=$O878+3*$J878,$N878*(1+(O$2*0.03)),IF(P$3=$O878+4*$J878,$N878*(1+(O$2*0.03)),IF(P$3=$O878+5*$J878,$N878*(1+(O$2*0.03)),"")))))))</f>
        <v/>
      </c>
      <c r="Q878" s="2" t="str">
        <f t="shared" si="956"/>
        <v/>
      </c>
      <c r="R878" s="2" t="str">
        <f t="shared" si="956"/>
        <v/>
      </c>
      <c r="S878" s="2" t="str">
        <f t="shared" si="956"/>
        <v/>
      </c>
      <c r="T878" s="2" t="str">
        <f t="shared" si="956"/>
        <v/>
      </c>
      <c r="U878" s="2" t="str">
        <f t="shared" si="956"/>
        <v/>
      </c>
      <c r="V878" s="2" t="str">
        <f t="shared" si="956"/>
        <v/>
      </c>
      <c r="W878" s="2" t="str">
        <f t="shared" si="956"/>
        <v/>
      </c>
      <c r="X878" s="2" t="str">
        <f t="shared" si="956"/>
        <v/>
      </c>
      <c r="Y878" s="2" t="str">
        <f t="shared" si="956"/>
        <v/>
      </c>
      <c r="Z878" s="2" t="str">
        <f t="shared" si="956"/>
        <v/>
      </c>
      <c r="AA878" s="2" t="str">
        <f t="shared" si="956"/>
        <v/>
      </c>
      <c r="AB878" s="2" t="str">
        <f t="shared" si="956"/>
        <v/>
      </c>
      <c r="AC878" s="2" t="str">
        <f t="shared" si="956"/>
        <v/>
      </c>
      <c r="AD878" s="2" t="str">
        <f t="shared" si="956"/>
        <v/>
      </c>
      <c r="AE878" s="2" t="str">
        <f t="shared" si="956"/>
        <v/>
      </c>
      <c r="AF878" s="2" t="str">
        <f t="shared" si="956"/>
        <v/>
      </c>
      <c r="AG878" s="2" t="str">
        <f t="shared" si="956"/>
        <v/>
      </c>
      <c r="AH878" s="2" t="str">
        <f t="shared" si="956"/>
        <v/>
      </c>
      <c r="AI878" s="2" t="str">
        <f t="shared" si="956"/>
        <v/>
      </c>
    </row>
    <row r="879" spans="2:35" ht="15" customHeight="1" x14ac:dyDescent="0.3">
      <c r="B879" t="s">
        <v>96</v>
      </c>
      <c r="C879" t="s">
        <v>256</v>
      </c>
      <c r="D879" t="s">
        <v>9</v>
      </c>
      <c r="E879" s="9" t="s">
        <v>530</v>
      </c>
      <c r="F879" t="s">
        <v>132</v>
      </c>
      <c r="G879" s="9"/>
      <c r="H879" s="3">
        <v>1</v>
      </c>
      <c r="I879" s="8">
        <f>IF(H879="","",INDEX(Systems!F$4:F$985,MATCH($F879,Systems!D$4:D$985,0),1))</f>
        <v>10500</v>
      </c>
      <c r="J879" s="9">
        <f>IF(H879="","",INDEX(Systems!E$4:E$985,MATCH($F879,Systems!D$4:D$985,0),1))</f>
        <v>30</v>
      </c>
      <c r="K879" s="9" t="s">
        <v>108</v>
      </c>
      <c r="L879" s="9">
        <v>2000</v>
      </c>
      <c r="M879" s="9">
        <v>3</v>
      </c>
      <c r="N879" s="8">
        <f t="shared" si="945"/>
        <v>10500</v>
      </c>
      <c r="O879" s="9">
        <f t="shared" si="946"/>
        <v>2030</v>
      </c>
      <c r="P879" s="2" t="str">
        <f t="shared" ref="P879:AI879" si="957">IF($B879="","",IF($O879=P$3,$N879*(1+(O$2*0.03)),IF(P$3=$O879+$J879,$N879*(1+(O$2*0.03)),IF(P$3=$O879+2*$J879,$N879*(1+(O$2*0.03)),IF(P$3=$O879+3*$J879,$N879*(1+(O$2*0.03)),IF(P$3=$O879+4*$J879,$N879*(1+(O$2*0.03)),IF(P$3=$O879+5*$J879,$N879*(1+(O$2*0.03)),"")))))))</f>
        <v/>
      </c>
      <c r="Q879" s="2" t="str">
        <f t="shared" si="957"/>
        <v/>
      </c>
      <c r="R879" s="2" t="str">
        <f t="shared" si="957"/>
        <v/>
      </c>
      <c r="S879" s="2" t="str">
        <f t="shared" si="957"/>
        <v/>
      </c>
      <c r="T879" s="2" t="str">
        <f t="shared" si="957"/>
        <v/>
      </c>
      <c r="U879" s="2" t="str">
        <f t="shared" si="957"/>
        <v/>
      </c>
      <c r="V879" s="2" t="str">
        <f t="shared" si="957"/>
        <v/>
      </c>
      <c r="W879" s="2" t="str">
        <f t="shared" si="957"/>
        <v/>
      </c>
      <c r="X879" s="2" t="str">
        <f t="shared" si="957"/>
        <v/>
      </c>
      <c r="Y879" s="2" t="str">
        <f t="shared" si="957"/>
        <v/>
      </c>
      <c r="Z879" s="2" t="str">
        <f t="shared" si="957"/>
        <v/>
      </c>
      <c r="AA879" s="2">
        <f t="shared" si="957"/>
        <v>13965</v>
      </c>
      <c r="AB879" s="2" t="str">
        <f t="shared" si="957"/>
        <v/>
      </c>
      <c r="AC879" s="2" t="str">
        <f t="shared" si="957"/>
        <v/>
      </c>
      <c r="AD879" s="2" t="str">
        <f t="shared" si="957"/>
        <v/>
      </c>
      <c r="AE879" s="2" t="str">
        <f t="shared" si="957"/>
        <v/>
      </c>
      <c r="AF879" s="2" t="str">
        <f t="shared" si="957"/>
        <v/>
      </c>
      <c r="AG879" s="2" t="str">
        <f t="shared" si="957"/>
        <v/>
      </c>
      <c r="AH879" s="2" t="str">
        <f t="shared" si="957"/>
        <v/>
      </c>
      <c r="AI879" s="2" t="str">
        <f t="shared" si="957"/>
        <v/>
      </c>
    </row>
    <row r="880" spans="2:35" ht="15" customHeight="1" x14ac:dyDescent="0.3">
      <c r="B880" t="s">
        <v>96</v>
      </c>
      <c r="C880" t="s">
        <v>256</v>
      </c>
      <c r="D880" t="s">
        <v>9</v>
      </c>
      <c r="E880" s="9" t="s">
        <v>531</v>
      </c>
      <c r="F880" t="s">
        <v>132</v>
      </c>
      <c r="G880" s="9"/>
      <c r="H880" s="3">
        <v>1</v>
      </c>
      <c r="I880" s="8">
        <f>IF(H880="","",INDEX(Systems!F$4:F$985,MATCH($F880,Systems!D$4:D$985,0),1))</f>
        <v>10500</v>
      </c>
      <c r="J880" s="9">
        <f>IF(H880="","",INDEX(Systems!E$4:E$985,MATCH($F880,Systems!D$4:D$985,0),1))</f>
        <v>30</v>
      </c>
      <c r="K880" s="9" t="s">
        <v>108</v>
      </c>
      <c r="L880" s="9">
        <v>2000</v>
      </c>
      <c r="M880" s="9">
        <v>3</v>
      </c>
      <c r="N880" s="8">
        <f t="shared" si="945"/>
        <v>10500</v>
      </c>
      <c r="O880" s="9">
        <f t="shared" si="946"/>
        <v>2030</v>
      </c>
      <c r="P880" s="2" t="str">
        <f t="shared" ref="P880:AI880" si="958">IF($B880="","",IF($O880=P$3,$N880*(1+(O$2*0.03)),IF(P$3=$O880+$J880,$N880*(1+(O$2*0.03)),IF(P$3=$O880+2*$J880,$N880*(1+(O$2*0.03)),IF(P$3=$O880+3*$J880,$N880*(1+(O$2*0.03)),IF(P$3=$O880+4*$J880,$N880*(1+(O$2*0.03)),IF(P$3=$O880+5*$J880,$N880*(1+(O$2*0.03)),"")))))))</f>
        <v/>
      </c>
      <c r="Q880" s="2" t="str">
        <f t="shared" si="958"/>
        <v/>
      </c>
      <c r="R880" s="2" t="str">
        <f t="shared" si="958"/>
        <v/>
      </c>
      <c r="S880" s="2" t="str">
        <f t="shared" si="958"/>
        <v/>
      </c>
      <c r="T880" s="2" t="str">
        <f t="shared" si="958"/>
        <v/>
      </c>
      <c r="U880" s="2" t="str">
        <f t="shared" si="958"/>
        <v/>
      </c>
      <c r="V880" s="2" t="str">
        <f t="shared" si="958"/>
        <v/>
      </c>
      <c r="W880" s="2" t="str">
        <f t="shared" si="958"/>
        <v/>
      </c>
      <c r="X880" s="2" t="str">
        <f t="shared" si="958"/>
        <v/>
      </c>
      <c r="Y880" s="2" t="str">
        <f t="shared" si="958"/>
        <v/>
      </c>
      <c r="Z880" s="2" t="str">
        <f t="shared" si="958"/>
        <v/>
      </c>
      <c r="AA880" s="2">
        <f t="shared" si="958"/>
        <v>13965</v>
      </c>
      <c r="AB880" s="2" t="str">
        <f t="shared" si="958"/>
        <v/>
      </c>
      <c r="AC880" s="2" t="str">
        <f t="shared" si="958"/>
        <v/>
      </c>
      <c r="AD880" s="2" t="str">
        <f t="shared" si="958"/>
        <v/>
      </c>
      <c r="AE880" s="2" t="str">
        <f t="shared" si="958"/>
        <v/>
      </c>
      <c r="AF880" s="2" t="str">
        <f t="shared" si="958"/>
        <v/>
      </c>
      <c r="AG880" s="2" t="str">
        <f t="shared" si="958"/>
        <v/>
      </c>
      <c r="AH880" s="2" t="str">
        <f t="shared" si="958"/>
        <v/>
      </c>
      <c r="AI880" s="2" t="str">
        <f t="shared" si="958"/>
        <v/>
      </c>
    </row>
    <row r="881" spans="2:35" ht="15" customHeight="1" x14ac:dyDescent="0.3">
      <c r="B881" t="s">
        <v>96</v>
      </c>
      <c r="C881" t="s">
        <v>256</v>
      </c>
      <c r="D881" t="s">
        <v>9</v>
      </c>
      <c r="E881" s="9" t="s">
        <v>486</v>
      </c>
      <c r="F881" t="s">
        <v>132</v>
      </c>
      <c r="G881" s="9"/>
      <c r="H881" s="3">
        <v>2</v>
      </c>
      <c r="I881" s="8">
        <f>IF(H881="","",INDEX(Systems!F$4:F$985,MATCH($F881,Systems!D$4:D$985,0),1))</f>
        <v>10500</v>
      </c>
      <c r="J881" s="9">
        <f>IF(H881="","",INDEX(Systems!E$4:E$985,MATCH($F881,Systems!D$4:D$985,0),1))</f>
        <v>30</v>
      </c>
      <c r="K881" s="9" t="s">
        <v>108</v>
      </c>
      <c r="L881" s="9">
        <v>2003</v>
      </c>
      <c r="M881" s="9">
        <v>3</v>
      </c>
      <c r="N881" s="8">
        <f t="shared" si="945"/>
        <v>21000</v>
      </c>
      <c r="O881" s="9">
        <f t="shared" si="946"/>
        <v>2033</v>
      </c>
      <c r="P881" s="2" t="str">
        <f t="shared" ref="P881:AI881" si="959">IF($B881="","",IF($O881=P$3,$N881*(1+(O$2*0.03)),IF(P$3=$O881+$J881,$N881*(1+(O$2*0.03)),IF(P$3=$O881+2*$J881,$N881*(1+(O$2*0.03)),IF(P$3=$O881+3*$J881,$N881*(1+(O$2*0.03)),IF(P$3=$O881+4*$J881,$N881*(1+(O$2*0.03)),IF(P$3=$O881+5*$J881,$N881*(1+(O$2*0.03)),"")))))))</f>
        <v/>
      </c>
      <c r="Q881" s="2" t="str">
        <f t="shared" si="959"/>
        <v/>
      </c>
      <c r="R881" s="2" t="str">
        <f t="shared" si="959"/>
        <v/>
      </c>
      <c r="S881" s="2" t="str">
        <f t="shared" si="959"/>
        <v/>
      </c>
      <c r="T881" s="2" t="str">
        <f t="shared" si="959"/>
        <v/>
      </c>
      <c r="U881" s="2" t="str">
        <f t="shared" si="959"/>
        <v/>
      </c>
      <c r="V881" s="2" t="str">
        <f t="shared" si="959"/>
        <v/>
      </c>
      <c r="W881" s="2" t="str">
        <f t="shared" si="959"/>
        <v/>
      </c>
      <c r="X881" s="2" t="str">
        <f t="shared" si="959"/>
        <v/>
      </c>
      <c r="Y881" s="2" t="str">
        <f t="shared" si="959"/>
        <v/>
      </c>
      <c r="Z881" s="2" t="str">
        <f t="shared" si="959"/>
        <v/>
      </c>
      <c r="AA881" s="2" t="str">
        <f t="shared" si="959"/>
        <v/>
      </c>
      <c r="AB881" s="2" t="str">
        <f t="shared" si="959"/>
        <v/>
      </c>
      <c r="AC881" s="2" t="str">
        <f t="shared" si="959"/>
        <v/>
      </c>
      <c r="AD881" s="2">
        <f t="shared" si="959"/>
        <v>29820</v>
      </c>
      <c r="AE881" s="2" t="str">
        <f t="shared" si="959"/>
        <v/>
      </c>
      <c r="AF881" s="2" t="str">
        <f t="shared" si="959"/>
        <v/>
      </c>
      <c r="AG881" s="2" t="str">
        <f t="shared" si="959"/>
        <v/>
      </c>
      <c r="AH881" s="2" t="str">
        <f t="shared" si="959"/>
        <v/>
      </c>
      <c r="AI881" s="2" t="str">
        <f t="shared" si="959"/>
        <v/>
      </c>
    </row>
    <row r="882" spans="2:35" ht="15" customHeight="1" x14ac:dyDescent="0.3">
      <c r="B882" t="s">
        <v>96</v>
      </c>
      <c r="C882" t="s">
        <v>256</v>
      </c>
      <c r="D882" t="s">
        <v>9</v>
      </c>
      <c r="E882" s="9" t="s">
        <v>483</v>
      </c>
      <c r="F882" t="s">
        <v>229</v>
      </c>
      <c r="G882" s="9"/>
      <c r="H882" s="3">
        <v>1</v>
      </c>
      <c r="I882" s="8">
        <f>IF(H882="","",INDEX(Systems!F$4:F$985,MATCH($F882,Systems!D$4:D$985,0),1))</f>
        <v>8500</v>
      </c>
      <c r="J882" s="9">
        <f>IF(H882="","",INDEX(Systems!E$4:E$985,MATCH($F882,Systems!D$4:D$985,0),1))</f>
        <v>30</v>
      </c>
      <c r="K882" s="9" t="s">
        <v>108</v>
      </c>
      <c r="L882" s="9">
        <v>2003</v>
      </c>
      <c r="M882" s="9">
        <v>3</v>
      </c>
      <c r="N882" s="8">
        <f t="shared" si="945"/>
        <v>8500</v>
      </c>
      <c r="O882" s="9">
        <f t="shared" si="946"/>
        <v>2033</v>
      </c>
      <c r="P882" s="2" t="str">
        <f t="shared" ref="P882:AI882" si="960">IF($B882="","",IF($O882=P$3,$N882*(1+(O$2*0.03)),IF(P$3=$O882+$J882,$N882*(1+(O$2*0.03)),IF(P$3=$O882+2*$J882,$N882*(1+(O$2*0.03)),IF(P$3=$O882+3*$J882,$N882*(1+(O$2*0.03)),IF(P$3=$O882+4*$J882,$N882*(1+(O$2*0.03)),IF(P$3=$O882+5*$J882,$N882*(1+(O$2*0.03)),"")))))))</f>
        <v/>
      </c>
      <c r="Q882" s="2" t="str">
        <f t="shared" si="960"/>
        <v/>
      </c>
      <c r="R882" s="2" t="str">
        <f t="shared" si="960"/>
        <v/>
      </c>
      <c r="S882" s="2" t="str">
        <f t="shared" si="960"/>
        <v/>
      </c>
      <c r="T882" s="2" t="str">
        <f t="shared" si="960"/>
        <v/>
      </c>
      <c r="U882" s="2" t="str">
        <f t="shared" si="960"/>
        <v/>
      </c>
      <c r="V882" s="2" t="str">
        <f t="shared" si="960"/>
        <v/>
      </c>
      <c r="W882" s="2" t="str">
        <f t="shared" si="960"/>
        <v/>
      </c>
      <c r="X882" s="2" t="str">
        <f t="shared" si="960"/>
        <v/>
      </c>
      <c r="Y882" s="2" t="str">
        <f t="shared" si="960"/>
        <v/>
      </c>
      <c r="Z882" s="2" t="str">
        <f t="shared" si="960"/>
        <v/>
      </c>
      <c r="AA882" s="2" t="str">
        <f t="shared" si="960"/>
        <v/>
      </c>
      <c r="AB882" s="2" t="str">
        <f t="shared" si="960"/>
        <v/>
      </c>
      <c r="AC882" s="2" t="str">
        <f t="shared" si="960"/>
        <v/>
      </c>
      <c r="AD882" s="2">
        <f t="shared" si="960"/>
        <v>12070</v>
      </c>
      <c r="AE882" s="2" t="str">
        <f t="shared" si="960"/>
        <v/>
      </c>
      <c r="AF882" s="2" t="str">
        <f t="shared" si="960"/>
        <v/>
      </c>
      <c r="AG882" s="2" t="str">
        <f t="shared" si="960"/>
        <v/>
      </c>
      <c r="AH882" s="2" t="str">
        <f t="shared" si="960"/>
        <v/>
      </c>
      <c r="AI882" s="2" t="str">
        <f t="shared" si="960"/>
        <v/>
      </c>
    </row>
    <row r="883" spans="2:35" ht="15" customHeight="1" x14ac:dyDescent="0.3">
      <c r="B883" t="s">
        <v>96</v>
      </c>
      <c r="C883" t="s">
        <v>256</v>
      </c>
      <c r="D883" t="s">
        <v>3</v>
      </c>
      <c r="E883" s="9" t="s">
        <v>475</v>
      </c>
      <c r="F883" t="s">
        <v>21</v>
      </c>
      <c r="G883" s="9" t="s">
        <v>539</v>
      </c>
      <c r="H883" s="3">
        <v>974</v>
      </c>
      <c r="I883" s="8">
        <f>IF(H883="","",INDEX(Systems!F$4:F$985,MATCH($F883,Systems!D$4:D$985,0),1))</f>
        <v>15</v>
      </c>
      <c r="J883" s="9">
        <f>IF(H883="","",INDEX(Systems!E$4:E$985,MATCH($F883,Systems!D$4:D$985,0),1))</f>
        <v>25</v>
      </c>
      <c r="K883" s="9" t="s">
        <v>108</v>
      </c>
      <c r="L883" s="9">
        <v>2013</v>
      </c>
      <c r="M883" s="9">
        <v>2</v>
      </c>
      <c r="N883" s="8">
        <f t="shared" si="945"/>
        <v>14610</v>
      </c>
      <c r="O883" s="9">
        <f t="shared" si="946"/>
        <v>2033</v>
      </c>
      <c r="P883" s="2" t="str">
        <f t="shared" ref="P883:AI883" si="961">IF($B883="","",IF($O883=P$3,$N883*(1+(O$2*0.03)),IF(P$3=$O883+$J883,$N883*(1+(O$2*0.03)),IF(P$3=$O883+2*$J883,$N883*(1+(O$2*0.03)),IF(P$3=$O883+3*$J883,$N883*(1+(O$2*0.03)),IF(P$3=$O883+4*$J883,$N883*(1+(O$2*0.03)),IF(P$3=$O883+5*$J883,$N883*(1+(O$2*0.03)),"")))))))</f>
        <v/>
      </c>
      <c r="Q883" s="2" t="str">
        <f t="shared" si="961"/>
        <v/>
      </c>
      <c r="R883" s="2" t="str">
        <f t="shared" si="961"/>
        <v/>
      </c>
      <c r="S883" s="2" t="str">
        <f t="shared" si="961"/>
        <v/>
      </c>
      <c r="T883" s="2" t="str">
        <f t="shared" si="961"/>
        <v/>
      </c>
      <c r="U883" s="2" t="str">
        <f t="shared" si="961"/>
        <v/>
      </c>
      <c r="V883" s="2" t="str">
        <f t="shared" si="961"/>
        <v/>
      </c>
      <c r="W883" s="2" t="str">
        <f t="shared" si="961"/>
        <v/>
      </c>
      <c r="X883" s="2" t="str">
        <f t="shared" si="961"/>
        <v/>
      </c>
      <c r="Y883" s="2" t="str">
        <f t="shared" si="961"/>
        <v/>
      </c>
      <c r="Z883" s="2" t="str">
        <f t="shared" si="961"/>
        <v/>
      </c>
      <c r="AA883" s="2" t="str">
        <f t="shared" si="961"/>
        <v/>
      </c>
      <c r="AB883" s="2" t="str">
        <f t="shared" si="961"/>
        <v/>
      </c>
      <c r="AC883" s="2" t="str">
        <f t="shared" si="961"/>
        <v/>
      </c>
      <c r="AD883" s="2">
        <f t="shared" si="961"/>
        <v>20746.2</v>
      </c>
      <c r="AE883" s="2" t="str">
        <f t="shared" si="961"/>
        <v/>
      </c>
      <c r="AF883" s="2" t="str">
        <f t="shared" si="961"/>
        <v/>
      </c>
      <c r="AG883" s="2" t="str">
        <f t="shared" si="961"/>
        <v/>
      </c>
      <c r="AH883" s="2" t="str">
        <f t="shared" si="961"/>
        <v/>
      </c>
      <c r="AI883" s="2" t="str">
        <f t="shared" si="961"/>
        <v/>
      </c>
    </row>
    <row r="884" spans="2:35" ht="15" customHeight="1" x14ac:dyDescent="0.3">
      <c r="B884" t="s">
        <v>96</v>
      </c>
      <c r="C884" t="s">
        <v>389</v>
      </c>
      <c r="D884" t="s">
        <v>3</v>
      </c>
      <c r="E884" s="9" t="s">
        <v>544</v>
      </c>
      <c r="F884" t="s">
        <v>21</v>
      </c>
      <c r="G884" s="9"/>
      <c r="H884" s="3">
        <v>2295</v>
      </c>
      <c r="I884" s="8">
        <f>IF(H884="","",INDEX(Systems!F$4:F$985,MATCH($F884,Systems!D$4:D$985,0),1))</f>
        <v>15</v>
      </c>
      <c r="J884" s="9">
        <f>IF(H884="","",INDEX(Systems!E$4:E$985,MATCH($F884,Systems!D$4:D$985,0),1))</f>
        <v>25</v>
      </c>
      <c r="K884" s="9" t="s">
        <v>108</v>
      </c>
      <c r="L884" s="9">
        <v>2000</v>
      </c>
      <c r="M884" s="9">
        <v>2</v>
      </c>
      <c r="N884" s="8">
        <f t="shared" si="945"/>
        <v>34425</v>
      </c>
      <c r="O884" s="9">
        <f t="shared" si="946"/>
        <v>2020</v>
      </c>
      <c r="P884" s="2" t="str">
        <f t="shared" ref="P884:AI884" si="962">IF($B884="","",IF($O884=P$3,$N884*(1+(O$2*0.03)),IF(P$3=$O884+$J884,$N884*(1+(O$2*0.03)),IF(P$3=$O884+2*$J884,$N884*(1+(O$2*0.03)),IF(P$3=$O884+3*$J884,$N884*(1+(O$2*0.03)),IF(P$3=$O884+4*$J884,$N884*(1+(O$2*0.03)),IF(P$3=$O884+5*$J884,$N884*(1+(O$2*0.03)),"")))))))</f>
        <v/>
      </c>
      <c r="Q884" s="2">
        <f t="shared" si="962"/>
        <v>35457.75</v>
      </c>
      <c r="R884" s="2" t="str">
        <f t="shared" si="962"/>
        <v/>
      </c>
      <c r="S884" s="2" t="str">
        <f t="shared" si="962"/>
        <v/>
      </c>
      <c r="T884" s="2" t="str">
        <f t="shared" si="962"/>
        <v/>
      </c>
      <c r="U884" s="2" t="str">
        <f t="shared" si="962"/>
        <v/>
      </c>
      <c r="V884" s="2" t="str">
        <f t="shared" si="962"/>
        <v/>
      </c>
      <c r="W884" s="2" t="str">
        <f t="shared" si="962"/>
        <v/>
      </c>
      <c r="X884" s="2" t="str">
        <f t="shared" si="962"/>
        <v/>
      </c>
      <c r="Y884" s="2" t="str">
        <f t="shared" si="962"/>
        <v/>
      </c>
      <c r="Z884" s="2" t="str">
        <f t="shared" si="962"/>
        <v/>
      </c>
      <c r="AA884" s="2" t="str">
        <f t="shared" si="962"/>
        <v/>
      </c>
      <c r="AB884" s="2" t="str">
        <f t="shared" si="962"/>
        <v/>
      </c>
      <c r="AC884" s="2" t="str">
        <f t="shared" si="962"/>
        <v/>
      </c>
      <c r="AD884" s="2" t="str">
        <f t="shared" si="962"/>
        <v/>
      </c>
      <c r="AE884" s="2" t="str">
        <f t="shared" si="962"/>
        <v/>
      </c>
      <c r="AF884" s="2" t="str">
        <f t="shared" si="962"/>
        <v/>
      </c>
      <c r="AG884" s="2" t="str">
        <f t="shared" si="962"/>
        <v/>
      </c>
      <c r="AH884" s="2" t="str">
        <f t="shared" si="962"/>
        <v/>
      </c>
      <c r="AI884" s="2" t="str">
        <f t="shared" si="962"/>
        <v/>
      </c>
    </row>
    <row r="885" spans="2:35" ht="15" customHeight="1" x14ac:dyDescent="0.3">
      <c r="B885" t="s">
        <v>96</v>
      </c>
      <c r="C885" t="s">
        <v>389</v>
      </c>
      <c r="D885" t="s">
        <v>3</v>
      </c>
      <c r="E885" s="9" t="s">
        <v>485</v>
      </c>
      <c r="F885" t="s">
        <v>29</v>
      </c>
      <c r="G885" s="9"/>
      <c r="H885" s="3">
        <v>2259</v>
      </c>
      <c r="I885" s="8">
        <f>IF(H885="","",INDEX(Systems!F$4:F$985,MATCH($F885,Systems!D$4:D$985,0),1))</f>
        <v>9.5</v>
      </c>
      <c r="J885" s="9">
        <f>IF(H885="","",INDEX(Systems!E$4:E$985,MATCH($F885,Systems!D$4:D$985,0),1))</f>
        <v>15</v>
      </c>
      <c r="K885" s="9" t="s">
        <v>109</v>
      </c>
      <c r="L885" s="9">
        <v>1990</v>
      </c>
      <c r="M885" s="9">
        <v>1</v>
      </c>
      <c r="N885" s="8">
        <f t="shared" si="945"/>
        <v>21460.5</v>
      </c>
      <c r="O885" s="9">
        <f t="shared" si="946"/>
        <v>2019</v>
      </c>
      <c r="P885" s="2">
        <f t="shared" ref="P885:AI885" si="963">IF($B885="","",IF($O885=P$3,$N885*(1+(O$2*0.03)),IF(P$3=$O885+$J885,$N885*(1+(O$2*0.03)),IF(P$3=$O885+2*$J885,$N885*(1+(O$2*0.03)),IF(P$3=$O885+3*$J885,$N885*(1+(O$2*0.03)),IF(P$3=$O885+4*$J885,$N885*(1+(O$2*0.03)),IF(P$3=$O885+5*$J885,$N885*(1+(O$2*0.03)),"")))))))</f>
        <v>21460.5</v>
      </c>
      <c r="Q885" s="2" t="str">
        <f t="shared" si="963"/>
        <v/>
      </c>
      <c r="R885" s="2" t="str">
        <f t="shared" si="963"/>
        <v/>
      </c>
      <c r="S885" s="2" t="str">
        <f t="shared" si="963"/>
        <v/>
      </c>
      <c r="T885" s="2" t="str">
        <f t="shared" si="963"/>
        <v/>
      </c>
      <c r="U885" s="2" t="str">
        <f t="shared" si="963"/>
        <v/>
      </c>
      <c r="V885" s="2" t="str">
        <f t="shared" si="963"/>
        <v/>
      </c>
      <c r="W885" s="2" t="str">
        <f t="shared" si="963"/>
        <v/>
      </c>
      <c r="X885" s="2" t="str">
        <f t="shared" si="963"/>
        <v/>
      </c>
      <c r="Y885" s="2" t="str">
        <f t="shared" si="963"/>
        <v/>
      </c>
      <c r="Z885" s="2" t="str">
        <f t="shared" si="963"/>
        <v/>
      </c>
      <c r="AA885" s="2" t="str">
        <f t="shared" si="963"/>
        <v/>
      </c>
      <c r="AB885" s="2" t="str">
        <f t="shared" si="963"/>
        <v/>
      </c>
      <c r="AC885" s="2" t="str">
        <f t="shared" si="963"/>
        <v/>
      </c>
      <c r="AD885" s="2" t="str">
        <f t="shared" si="963"/>
        <v/>
      </c>
      <c r="AE885" s="2">
        <f t="shared" si="963"/>
        <v>31117.724999999999</v>
      </c>
      <c r="AF885" s="2" t="str">
        <f t="shared" si="963"/>
        <v/>
      </c>
      <c r="AG885" s="2" t="str">
        <f t="shared" si="963"/>
        <v/>
      </c>
      <c r="AH885" s="2" t="str">
        <f t="shared" si="963"/>
        <v/>
      </c>
      <c r="AI885" s="2" t="str">
        <f t="shared" si="963"/>
        <v/>
      </c>
    </row>
    <row r="886" spans="2:35" ht="15" customHeight="1" x14ac:dyDescent="0.3">
      <c r="B886" t="s">
        <v>96</v>
      </c>
      <c r="C886" t="s">
        <v>389</v>
      </c>
      <c r="D886" t="s">
        <v>3</v>
      </c>
      <c r="E886" s="9" t="s">
        <v>545</v>
      </c>
      <c r="F886" t="s">
        <v>29</v>
      </c>
      <c r="G886" s="9"/>
      <c r="H886" s="3">
        <v>2363</v>
      </c>
      <c r="I886" s="8">
        <f>IF(H886="","",INDEX(Systems!F$4:F$985,MATCH($F886,Systems!D$4:D$985,0),1))</f>
        <v>9.5</v>
      </c>
      <c r="J886" s="9">
        <f>IF(H886="","",INDEX(Systems!E$4:E$985,MATCH($F886,Systems!D$4:D$985,0),1))</f>
        <v>15</v>
      </c>
      <c r="K886" s="9" t="s">
        <v>109</v>
      </c>
      <c r="L886" s="9">
        <v>1990</v>
      </c>
      <c r="M886" s="9">
        <v>1</v>
      </c>
      <c r="N886" s="8">
        <f t="shared" si="945"/>
        <v>22448.5</v>
      </c>
      <c r="O886" s="9">
        <f t="shared" si="946"/>
        <v>2019</v>
      </c>
      <c r="P886" s="2">
        <f t="shared" ref="P886:AI886" si="964">IF($B886="","",IF($O886=P$3,$N886*(1+(O$2*0.03)),IF(P$3=$O886+$J886,$N886*(1+(O$2*0.03)),IF(P$3=$O886+2*$J886,$N886*(1+(O$2*0.03)),IF(P$3=$O886+3*$J886,$N886*(1+(O$2*0.03)),IF(P$3=$O886+4*$J886,$N886*(1+(O$2*0.03)),IF(P$3=$O886+5*$J886,$N886*(1+(O$2*0.03)),"")))))))</f>
        <v>22448.5</v>
      </c>
      <c r="Q886" s="2" t="str">
        <f t="shared" si="964"/>
        <v/>
      </c>
      <c r="R886" s="2" t="str">
        <f t="shared" si="964"/>
        <v/>
      </c>
      <c r="S886" s="2" t="str">
        <f t="shared" si="964"/>
        <v/>
      </c>
      <c r="T886" s="2" t="str">
        <f t="shared" si="964"/>
        <v/>
      </c>
      <c r="U886" s="2" t="str">
        <f t="shared" si="964"/>
        <v/>
      </c>
      <c r="V886" s="2" t="str">
        <f t="shared" si="964"/>
        <v/>
      </c>
      <c r="W886" s="2" t="str">
        <f t="shared" si="964"/>
        <v/>
      </c>
      <c r="X886" s="2" t="str">
        <f t="shared" si="964"/>
        <v/>
      </c>
      <c r="Y886" s="2" t="str">
        <f t="shared" si="964"/>
        <v/>
      </c>
      <c r="Z886" s="2" t="str">
        <f t="shared" si="964"/>
        <v/>
      </c>
      <c r="AA886" s="2" t="str">
        <f t="shared" si="964"/>
        <v/>
      </c>
      <c r="AB886" s="2" t="str">
        <f t="shared" si="964"/>
        <v/>
      </c>
      <c r="AC886" s="2" t="str">
        <f t="shared" si="964"/>
        <v/>
      </c>
      <c r="AD886" s="2" t="str">
        <f t="shared" si="964"/>
        <v/>
      </c>
      <c r="AE886" s="2">
        <f t="shared" si="964"/>
        <v>32550.325000000001</v>
      </c>
      <c r="AF886" s="2" t="str">
        <f t="shared" si="964"/>
        <v/>
      </c>
      <c r="AG886" s="2" t="str">
        <f t="shared" si="964"/>
        <v/>
      </c>
      <c r="AH886" s="2" t="str">
        <f t="shared" si="964"/>
        <v/>
      </c>
      <c r="AI886" s="2" t="str">
        <f t="shared" si="964"/>
        <v/>
      </c>
    </row>
    <row r="887" spans="2:35" ht="15" customHeight="1" x14ac:dyDescent="0.3">
      <c r="B887" t="s">
        <v>96</v>
      </c>
      <c r="C887" t="s">
        <v>389</v>
      </c>
      <c r="D887" t="s">
        <v>3</v>
      </c>
      <c r="E887" s="9" t="s">
        <v>483</v>
      </c>
      <c r="F887" t="s">
        <v>21</v>
      </c>
      <c r="G887" s="9"/>
      <c r="H887" s="3">
        <v>485</v>
      </c>
      <c r="I887" s="8">
        <f>IF(H887="","",INDEX(Systems!F$4:F$985,MATCH($F887,Systems!D$4:D$985,0),1))</f>
        <v>15</v>
      </c>
      <c r="J887" s="9">
        <f>IF(H887="","",INDEX(Systems!E$4:E$985,MATCH($F887,Systems!D$4:D$985,0),1))</f>
        <v>25</v>
      </c>
      <c r="K887" s="9" t="s">
        <v>108</v>
      </c>
      <c r="L887" s="9">
        <v>2000</v>
      </c>
      <c r="M887" s="9">
        <v>1</v>
      </c>
      <c r="N887" s="8">
        <f t="shared" si="945"/>
        <v>7275</v>
      </c>
      <c r="O887" s="9">
        <f t="shared" si="946"/>
        <v>2019</v>
      </c>
      <c r="P887" s="2">
        <f t="shared" ref="P887:AI887" si="965">IF($B887="","",IF($O887=P$3,$N887*(1+(O$2*0.03)),IF(P$3=$O887+$J887,$N887*(1+(O$2*0.03)),IF(P$3=$O887+2*$J887,$N887*(1+(O$2*0.03)),IF(P$3=$O887+3*$J887,$N887*(1+(O$2*0.03)),IF(P$3=$O887+4*$J887,$N887*(1+(O$2*0.03)),IF(P$3=$O887+5*$J887,$N887*(1+(O$2*0.03)),"")))))))</f>
        <v>7275</v>
      </c>
      <c r="Q887" s="2" t="str">
        <f t="shared" si="965"/>
        <v/>
      </c>
      <c r="R887" s="2" t="str">
        <f t="shared" si="965"/>
        <v/>
      </c>
      <c r="S887" s="2" t="str">
        <f t="shared" si="965"/>
        <v/>
      </c>
      <c r="T887" s="2" t="str">
        <f t="shared" si="965"/>
        <v/>
      </c>
      <c r="U887" s="2" t="str">
        <f t="shared" si="965"/>
        <v/>
      </c>
      <c r="V887" s="2" t="str">
        <f t="shared" si="965"/>
        <v/>
      </c>
      <c r="W887" s="2" t="str">
        <f t="shared" si="965"/>
        <v/>
      </c>
      <c r="X887" s="2" t="str">
        <f t="shared" si="965"/>
        <v/>
      </c>
      <c r="Y887" s="2" t="str">
        <f t="shared" si="965"/>
        <v/>
      </c>
      <c r="Z887" s="2" t="str">
        <f t="shared" si="965"/>
        <v/>
      </c>
      <c r="AA887" s="2" t="str">
        <f t="shared" si="965"/>
        <v/>
      </c>
      <c r="AB887" s="2" t="str">
        <f t="shared" si="965"/>
        <v/>
      </c>
      <c r="AC887" s="2" t="str">
        <f t="shared" si="965"/>
        <v/>
      </c>
      <c r="AD887" s="2" t="str">
        <f t="shared" si="965"/>
        <v/>
      </c>
      <c r="AE887" s="2" t="str">
        <f t="shared" si="965"/>
        <v/>
      </c>
      <c r="AF887" s="2" t="str">
        <f t="shared" si="965"/>
        <v/>
      </c>
      <c r="AG887" s="2" t="str">
        <f t="shared" si="965"/>
        <v/>
      </c>
      <c r="AH887" s="2" t="str">
        <f t="shared" si="965"/>
        <v/>
      </c>
      <c r="AI887" s="2" t="str">
        <f t="shared" si="965"/>
        <v/>
      </c>
    </row>
    <row r="888" spans="2:35" ht="15" customHeight="1" x14ac:dyDescent="0.3">
      <c r="B888" t="s">
        <v>96</v>
      </c>
      <c r="C888" t="s">
        <v>389</v>
      </c>
      <c r="D888" t="s">
        <v>4</v>
      </c>
      <c r="E888" s="9" t="s">
        <v>118</v>
      </c>
      <c r="F888" t="s">
        <v>33</v>
      </c>
      <c r="G888" s="9"/>
      <c r="H888" s="3">
        <v>9874</v>
      </c>
      <c r="I888" s="8">
        <f>IF(H888="","",INDEX(Systems!F$4:F$985,MATCH($F888,Systems!D$4:D$985,0),1))</f>
        <v>7.5</v>
      </c>
      <c r="J888" s="9">
        <f>IF(H888="","",INDEX(Systems!E$4:E$985,MATCH($F888,Systems!D$4:D$985,0),1))</f>
        <v>30</v>
      </c>
      <c r="K888" s="9" t="s">
        <v>109</v>
      </c>
      <c r="L888" s="9">
        <v>1980</v>
      </c>
      <c r="M888" s="9">
        <v>1</v>
      </c>
      <c r="N888" s="8">
        <f t="shared" si="945"/>
        <v>74055</v>
      </c>
      <c r="O888" s="9">
        <f t="shared" si="946"/>
        <v>2019</v>
      </c>
      <c r="P888" s="2">
        <f t="shared" ref="P888:AI888" si="966">IF($B888="","",IF($O888=P$3,$N888*(1+(O$2*0.03)),IF(P$3=$O888+$J888,$N888*(1+(O$2*0.03)),IF(P$3=$O888+2*$J888,$N888*(1+(O$2*0.03)),IF(P$3=$O888+3*$J888,$N888*(1+(O$2*0.03)),IF(P$3=$O888+4*$J888,$N888*(1+(O$2*0.03)),IF(P$3=$O888+5*$J888,$N888*(1+(O$2*0.03)),"")))))))</f>
        <v>74055</v>
      </c>
      <c r="Q888" s="2" t="str">
        <f t="shared" si="966"/>
        <v/>
      </c>
      <c r="R888" s="2" t="str">
        <f t="shared" si="966"/>
        <v/>
      </c>
      <c r="S888" s="2" t="str">
        <f t="shared" si="966"/>
        <v/>
      </c>
      <c r="T888" s="2" t="str">
        <f t="shared" si="966"/>
        <v/>
      </c>
      <c r="U888" s="2" t="str">
        <f t="shared" si="966"/>
        <v/>
      </c>
      <c r="V888" s="2" t="str">
        <f t="shared" si="966"/>
        <v/>
      </c>
      <c r="W888" s="2" t="str">
        <f t="shared" si="966"/>
        <v/>
      </c>
      <c r="X888" s="2" t="str">
        <f t="shared" si="966"/>
        <v/>
      </c>
      <c r="Y888" s="2" t="str">
        <f t="shared" si="966"/>
        <v/>
      </c>
      <c r="Z888" s="2" t="str">
        <f t="shared" si="966"/>
        <v/>
      </c>
      <c r="AA888" s="2" t="str">
        <f t="shared" si="966"/>
        <v/>
      </c>
      <c r="AB888" s="2" t="str">
        <f t="shared" si="966"/>
        <v/>
      </c>
      <c r="AC888" s="2" t="str">
        <f t="shared" si="966"/>
        <v/>
      </c>
      <c r="AD888" s="2" t="str">
        <f t="shared" si="966"/>
        <v/>
      </c>
      <c r="AE888" s="2" t="str">
        <f t="shared" si="966"/>
        <v/>
      </c>
      <c r="AF888" s="2" t="str">
        <f t="shared" si="966"/>
        <v/>
      </c>
      <c r="AG888" s="2" t="str">
        <f t="shared" si="966"/>
        <v/>
      </c>
      <c r="AH888" s="2" t="str">
        <f t="shared" si="966"/>
        <v/>
      </c>
      <c r="AI888" s="2" t="str">
        <f t="shared" si="966"/>
        <v/>
      </c>
    </row>
    <row r="889" spans="2:35" ht="15" customHeight="1" x14ac:dyDescent="0.3">
      <c r="B889" t="s">
        <v>96</v>
      </c>
      <c r="C889" t="s">
        <v>389</v>
      </c>
      <c r="D889" t="s">
        <v>4</v>
      </c>
      <c r="E889" s="9" t="s">
        <v>400</v>
      </c>
      <c r="F889" t="s">
        <v>32</v>
      </c>
      <c r="G889" s="9"/>
      <c r="H889" s="3">
        <v>2074</v>
      </c>
      <c r="I889" s="8">
        <f>IF(H889="","",INDEX(Systems!F$4:F$985,MATCH($F889,Systems!D$4:D$985,0),1))</f>
        <v>5.5</v>
      </c>
      <c r="J889" s="9">
        <f>IF(H889="","",INDEX(Systems!E$4:E$985,MATCH($F889,Systems!D$4:D$985,0),1))</f>
        <v>30</v>
      </c>
      <c r="K889" s="9" t="s">
        <v>109</v>
      </c>
      <c r="L889" s="9">
        <v>1980</v>
      </c>
      <c r="M889" s="9">
        <v>1</v>
      </c>
      <c r="N889" s="8">
        <f t="shared" si="945"/>
        <v>11407</v>
      </c>
      <c r="O889" s="9">
        <f t="shared" si="946"/>
        <v>2019</v>
      </c>
      <c r="P889" s="2">
        <f t="shared" ref="P889:AI889" si="967">IF($B889="","",IF($O889=P$3,$N889*(1+(O$2*0.03)),IF(P$3=$O889+$J889,$N889*(1+(O$2*0.03)),IF(P$3=$O889+2*$J889,$N889*(1+(O$2*0.03)),IF(P$3=$O889+3*$J889,$N889*(1+(O$2*0.03)),IF(P$3=$O889+4*$J889,$N889*(1+(O$2*0.03)),IF(P$3=$O889+5*$J889,$N889*(1+(O$2*0.03)),"")))))))</f>
        <v>11407</v>
      </c>
      <c r="Q889" s="2" t="str">
        <f t="shared" si="967"/>
        <v/>
      </c>
      <c r="R889" s="2" t="str">
        <f t="shared" si="967"/>
        <v/>
      </c>
      <c r="S889" s="2" t="str">
        <f t="shared" si="967"/>
        <v/>
      </c>
      <c r="T889" s="2" t="str">
        <f t="shared" si="967"/>
        <v/>
      </c>
      <c r="U889" s="2" t="str">
        <f t="shared" si="967"/>
        <v/>
      </c>
      <c r="V889" s="2" t="str">
        <f t="shared" si="967"/>
        <v/>
      </c>
      <c r="W889" s="2" t="str">
        <f t="shared" si="967"/>
        <v/>
      </c>
      <c r="X889" s="2" t="str">
        <f t="shared" si="967"/>
        <v/>
      </c>
      <c r="Y889" s="2" t="str">
        <f t="shared" si="967"/>
        <v/>
      </c>
      <c r="Z889" s="2" t="str">
        <f t="shared" si="967"/>
        <v/>
      </c>
      <c r="AA889" s="2" t="str">
        <f t="shared" si="967"/>
        <v/>
      </c>
      <c r="AB889" s="2" t="str">
        <f t="shared" si="967"/>
        <v/>
      </c>
      <c r="AC889" s="2" t="str">
        <f t="shared" si="967"/>
        <v/>
      </c>
      <c r="AD889" s="2" t="str">
        <f t="shared" si="967"/>
        <v/>
      </c>
      <c r="AE889" s="2" t="str">
        <f t="shared" si="967"/>
        <v/>
      </c>
      <c r="AF889" s="2" t="str">
        <f t="shared" si="967"/>
        <v/>
      </c>
      <c r="AG889" s="2" t="str">
        <f t="shared" si="967"/>
        <v/>
      </c>
      <c r="AH889" s="2" t="str">
        <f t="shared" si="967"/>
        <v/>
      </c>
      <c r="AI889" s="2" t="str">
        <f t="shared" si="967"/>
        <v/>
      </c>
    </row>
    <row r="890" spans="2:35" ht="15" customHeight="1" x14ac:dyDescent="0.3">
      <c r="B890" t="s">
        <v>96</v>
      </c>
      <c r="C890" t="s">
        <v>389</v>
      </c>
      <c r="D890" t="s">
        <v>4</v>
      </c>
      <c r="E890" s="9" t="s">
        <v>118</v>
      </c>
      <c r="F890" t="s">
        <v>110</v>
      </c>
      <c r="G890" s="9"/>
      <c r="H890" s="3">
        <v>9874</v>
      </c>
      <c r="I890" s="8">
        <f>IF(H890="","",INDEX(Systems!F$4:F$985,MATCH($F890,Systems!D$4:D$985,0),1))</f>
        <v>0.35</v>
      </c>
      <c r="J890" s="9">
        <f>IF(H890="","",INDEX(Systems!E$4:E$985,MATCH($F890,Systems!D$4:D$985,0),1))</f>
        <v>5</v>
      </c>
      <c r="K890" s="9" t="s">
        <v>109</v>
      </c>
      <c r="L890" s="9">
        <v>1980</v>
      </c>
      <c r="M890" s="9">
        <v>1</v>
      </c>
      <c r="N890" s="8">
        <f t="shared" si="945"/>
        <v>3455.8999999999996</v>
      </c>
      <c r="O890" s="9">
        <f t="shared" si="946"/>
        <v>2019</v>
      </c>
      <c r="P890" s="2">
        <f t="shared" ref="P890:AI890" si="968">IF($B890="","",IF($O890=P$3,$N890*(1+(O$2*0.03)),IF(P$3=$O890+$J890,$N890*(1+(O$2*0.03)),IF(P$3=$O890+2*$J890,$N890*(1+(O$2*0.03)),IF(P$3=$O890+3*$J890,$N890*(1+(O$2*0.03)),IF(P$3=$O890+4*$J890,$N890*(1+(O$2*0.03)),IF(P$3=$O890+5*$J890,$N890*(1+(O$2*0.03)),"")))))))</f>
        <v>3455.8999999999996</v>
      </c>
      <c r="Q890" s="2" t="str">
        <f t="shared" si="968"/>
        <v/>
      </c>
      <c r="R890" s="2" t="str">
        <f t="shared" si="968"/>
        <v/>
      </c>
      <c r="S890" s="2" t="str">
        <f t="shared" si="968"/>
        <v/>
      </c>
      <c r="T890" s="2" t="str">
        <f t="shared" si="968"/>
        <v/>
      </c>
      <c r="U890" s="2">
        <f t="shared" si="968"/>
        <v>3974.2849999999994</v>
      </c>
      <c r="V890" s="2" t="str">
        <f t="shared" si="968"/>
        <v/>
      </c>
      <c r="W890" s="2" t="str">
        <f t="shared" si="968"/>
        <v/>
      </c>
      <c r="X890" s="2" t="str">
        <f t="shared" si="968"/>
        <v/>
      </c>
      <c r="Y890" s="2" t="str">
        <f t="shared" si="968"/>
        <v/>
      </c>
      <c r="Z890" s="2">
        <f t="shared" si="968"/>
        <v>4492.67</v>
      </c>
      <c r="AA890" s="2" t="str">
        <f t="shared" si="968"/>
        <v/>
      </c>
      <c r="AB890" s="2" t="str">
        <f t="shared" si="968"/>
        <v/>
      </c>
      <c r="AC890" s="2" t="str">
        <f t="shared" si="968"/>
        <v/>
      </c>
      <c r="AD890" s="2" t="str">
        <f t="shared" si="968"/>
        <v/>
      </c>
      <c r="AE890" s="2">
        <f t="shared" si="968"/>
        <v>5011.0549999999994</v>
      </c>
      <c r="AF890" s="2" t="str">
        <f t="shared" si="968"/>
        <v/>
      </c>
      <c r="AG890" s="2" t="str">
        <f t="shared" si="968"/>
        <v/>
      </c>
      <c r="AH890" s="2" t="str">
        <f t="shared" si="968"/>
        <v/>
      </c>
      <c r="AI890" s="2" t="str">
        <f t="shared" si="968"/>
        <v/>
      </c>
    </row>
    <row r="891" spans="2:35" ht="15" customHeight="1" x14ac:dyDescent="0.3">
      <c r="B891" t="s">
        <v>96</v>
      </c>
      <c r="C891" t="s">
        <v>389</v>
      </c>
      <c r="D891" t="s">
        <v>4</v>
      </c>
      <c r="E891" s="9" t="s">
        <v>400</v>
      </c>
      <c r="F891" t="s">
        <v>110</v>
      </c>
      <c r="G891" s="9"/>
      <c r="H891" s="3">
        <v>2074</v>
      </c>
      <c r="I891" s="8">
        <f>IF(H891="","",INDEX(Systems!F$4:F$985,MATCH($F891,Systems!D$4:D$985,0),1))</f>
        <v>0.35</v>
      </c>
      <c r="J891" s="9">
        <f>IF(H891="","",INDEX(Systems!E$4:E$985,MATCH($F891,Systems!D$4:D$985,0),1))</f>
        <v>5</v>
      </c>
      <c r="K891" s="9" t="s">
        <v>109</v>
      </c>
      <c r="L891" s="9">
        <v>1980</v>
      </c>
      <c r="M891" s="9">
        <v>1</v>
      </c>
      <c r="N891" s="8">
        <f t="shared" si="945"/>
        <v>725.9</v>
      </c>
      <c r="O891" s="9">
        <f t="shared" si="946"/>
        <v>2019</v>
      </c>
      <c r="P891" s="2">
        <f t="shared" ref="P891:AI891" si="969">IF($B891="","",IF($O891=P$3,$N891*(1+(O$2*0.03)),IF(P$3=$O891+$J891,$N891*(1+(O$2*0.03)),IF(P$3=$O891+2*$J891,$N891*(1+(O$2*0.03)),IF(P$3=$O891+3*$J891,$N891*(1+(O$2*0.03)),IF(P$3=$O891+4*$J891,$N891*(1+(O$2*0.03)),IF(P$3=$O891+5*$J891,$N891*(1+(O$2*0.03)),"")))))))</f>
        <v>725.9</v>
      </c>
      <c r="Q891" s="2" t="str">
        <f t="shared" si="969"/>
        <v/>
      </c>
      <c r="R891" s="2" t="str">
        <f t="shared" si="969"/>
        <v/>
      </c>
      <c r="S891" s="2" t="str">
        <f t="shared" si="969"/>
        <v/>
      </c>
      <c r="T891" s="2" t="str">
        <f t="shared" si="969"/>
        <v/>
      </c>
      <c r="U891" s="2">
        <f t="shared" si="969"/>
        <v>834.78499999999985</v>
      </c>
      <c r="V891" s="2" t="str">
        <f t="shared" si="969"/>
        <v/>
      </c>
      <c r="W891" s="2" t="str">
        <f t="shared" si="969"/>
        <v/>
      </c>
      <c r="X891" s="2" t="str">
        <f t="shared" si="969"/>
        <v/>
      </c>
      <c r="Y891" s="2" t="str">
        <f t="shared" si="969"/>
        <v/>
      </c>
      <c r="Z891" s="2">
        <f t="shared" si="969"/>
        <v>943.67</v>
      </c>
      <c r="AA891" s="2" t="str">
        <f t="shared" si="969"/>
        <v/>
      </c>
      <c r="AB891" s="2" t="str">
        <f t="shared" si="969"/>
        <v/>
      </c>
      <c r="AC891" s="2" t="str">
        <f t="shared" si="969"/>
        <v/>
      </c>
      <c r="AD891" s="2" t="str">
        <f t="shared" si="969"/>
        <v/>
      </c>
      <c r="AE891" s="2">
        <f t="shared" si="969"/>
        <v>1052.5549999999998</v>
      </c>
      <c r="AF891" s="2" t="str">
        <f t="shared" si="969"/>
        <v/>
      </c>
      <c r="AG891" s="2" t="str">
        <f t="shared" si="969"/>
        <v/>
      </c>
      <c r="AH891" s="2" t="str">
        <f t="shared" si="969"/>
        <v/>
      </c>
      <c r="AI891" s="2" t="str">
        <f t="shared" si="969"/>
        <v/>
      </c>
    </row>
    <row r="892" spans="2:35" ht="15" customHeight="1" x14ac:dyDescent="0.3">
      <c r="B892" t="s">
        <v>96</v>
      </c>
      <c r="C892" t="s">
        <v>389</v>
      </c>
      <c r="D892" t="s">
        <v>5</v>
      </c>
      <c r="E892" s="9" t="s">
        <v>544</v>
      </c>
      <c r="F892" t="s">
        <v>63</v>
      </c>
      <c r="G892" s="9"/>
      <c r="H892" s="3">
        <v>1</v>
      </c>
      <c r="I892" s="8">
        <f>IF(H892="","",INDEX(Systems!F$4:F$985,MATCH($F892,Systems!D$4:D$985,0),1))</f>
        <v>12000</v>
      </c>
      <c r="J892" s="9">
        <f>IF(H892="","",INDEX(Systems!E$4:E$985,MATCH($F892,Systems!D$4:D$985,0),1))</f>
        <v>15</v>
      </c>
      <c r="K892" s="9" t="s">
        <v>108</v>
      </c>
      <c r="L892" s="9">
        <v>2000</v>
      </c>
      <c r="M892" s="9">
        <v>2</v>
      </c>
      <c r="N892" s="8">
        <f t="shared" si="945"/>
        <v>12000</v>
      </c>
      <c r="O892" s="9">
        <f t="shared" si="946"/>
        <v>2019</v>
      </c>
      <c r="P892" s="2">
        <f t="shared" ref="P892:AI892" si="970">IF($B892="","",IF($O892=P$3,$N892*(1+(O$2*0.03)),IF(P$3=$O892+$J892,$N892*(1+(O$2*0.03)),IF(P$3=$O892+2*$J892,$N892*(1+(O$2*0.03)),IF(P$3=$O892+3*$J892,$N892*(1+(O$2*0.03)),IF(P$3=$O892+4*$J892,$N892*(1+(O$2*0.03)),IF(P$3=$O892+5*$J892,$N892*(1+(O$2*0.03)),"")))))))</f>
        <v>12000</v>
      </c>
      <c r="Q892" s="2" t="str">
        <f t="shared" si="970"/>
        <v/>
      </c>
      <c r="R892" s="2" t="str">
        <f t="shared" si="970"/>
        <v/>
      </c>
      <c r="S892" s="2" t="str">
        <f t="shared" si="970"/>
        <v/>
      </c>
      <c r="T892" s="2" t="str">
        <f t="shared" si="970"/>
        <v/>
      </c>
      <c r="U892" s="2" t="str">
        <f t="shared" si="970"/>
        <v/>
      </c>
      <c r="V892" s="2" t="str">
        <f t="shared" si="970"/>
        <v/>
      </c>
      <c r="W892" s="2" t="str">
        <f t="shared" si="970"/>
        <v/>
      </c>
      <c r="X892" s="2" t="str">
        <f t="shared" si="970"/>
        <v/>
      </c>
      <c r="Y892" s="2" t="str">
        <f t="shared" si="970"/>
        <v/>
      </c>
      <c r="Z892" s="2" t="str">
        <f t="shared" si="970"/>
        <v/>
      </c>
      <c r="AA892" s="2" t="str">
        <f t="shared" si="970"/>
        <v/>
      </c>
      <c r="AB892" s="2" t="str">
        <f t="shared" si="970"/>
        <v/>
      </c>
      <c r="AC892" s="2" t="str">
        <f t="shared" si="970"/>
        <v/>
      </c>
      <c r="AD892" s="2" t="str">
        <f t="shared" si="970"/>
        <v/>
      </c>
      <c r="AE892" s="2">
        <f t="shared" si="970"/>
        <v>17400</v>
      </c>
      <c r="AF892" s="2" t="str">
        <f t="shared" si="970"/>
        <v/>
      </c>
      <c r="AG892" s="2" t="str">
        <f t="shared" si="970"/>
        <v/>
      </c>
      <c r="AH892" s="2" t="str">
        <f t="shared" si="970"/>
        <v/>
      </c>
      <c r="AI892" s="2" t="str">
        <f t="shared" si="970"/>
        <v/>
      </c>
    </row>
    <row r="893" spans="2:35" ht="15" customHeight="1" x14ac:dyDescent="0.3">
      <c r="B893" t="s">
        <v>96</v>
      </c>
      <c r="C893" t="s">
        <v>389</v>
      </c>
      <c r="D893" t="s">
        <v>5</v>
      </c>
      <c r="E893" s="9" t="s">
        <v>544</v>
      </c>
      <c r="F893" t="s">
        <v>63</v>
      </c>
      <c r="G893" s="9"/>
      <c r="H893" s="3">
        <v>1</v>
      </c>
      <c r="I893" s="8">
        <f>IF(H893="","",INDEX(Systems!F$4:F$985,MATCH($F893,Systems!D$4:D$985,0),1))</f>
        <v>12000</v>
      </c>
      <c r="J893" s="9">
        <f>IF(H893="","",INDEX(Systems!E$4:E$985,MATCH($F893,Systems!D$4:D$985,0),1))</f>
        <v>15</v>
      </c>
      <c r="K893" s="9" t="s">
        <v>108</v>
      </c>
      <c r="L893" s="9">
        <v>2000</v>
      </c>
      <c r="M893" s="9">
        <v>2</v>
      </c>
      <c r="N893" s="8">
        <f t="shared" si="945"/>
        <v>12000</v>
      </c>
      <c r="O893" s="9">
        <f t="shared" si="946"/>
        <v>2019</v>
      </c>
      <c r="P893" s="2">
        <f t="shared" ref="P893:AI893" si="971">IF($B893="","",IF($O893=P$3,$N893*(1+(O$2*0.03)),IF(P$3=$O893+$J893,$N893*(1+(O$2*0.03)),IF(P$3=$O893+2*$J893,$N893*(1+(O$2*0.03)),IF(P$3=$O893+3*$J893,$N893*(1+(O$2*0.03)),IF(P$3=$O893+4*$J893,$N893*(1+(O$2*0.03)),IF(P$3=$O893+5*$J893,$N893*(1+(O$2*0.03)),"")))))))</f>
        <v>12000</v>
      </c>
      <c r="Q893" s="2" t="str">
        <f t="shared" si="971"/>
        <v/>
      </c>
      <c r="R893" s="2" t="str">
        <f t="shared" si="971"/>
        <v/>
      </c>
      <c r="S893" s="2" t="str">
        <f t="shared" si="971"/>
        <v/>
      </c>
      <c r="T893" s="2" t="str">
        <f t="shared" si="971"/>
        <v/>
      </c>
      <c r="U893" s="2" t="str">
        <f t="shared" si="971"/>
        <v/>
      </c>
      <c r="V893" s="2" t="str">
        <f t="shared" si="971"/>
        <v/>
      </c>
      <c r="W893" s="2" t="str">
        <f t="shared" si="971"/>
        <v/>
      </c>
      <c r="X893" s="2" t="str">
        <f t="shared" si="971"/>
        <v/>
      </c>
      <c r="Y893" s="2" t="str">
        <f t="shared" si="971"/>
        <v/>
      </c>
      <c r="Z893" s="2" t="str">
        <f t="shared" si="971"/>
        <v/>
      </c>
      <c r="AA893" s="2" t="str">
        <f t="shared" si="971"/>
        <v/>
      </c>
      <c r="AB893" s="2" t="str">
        <f t="shared" si="971"/>
        <v/>
      </c>
      <c r="AC893" s="2" t="str">
        <f t="shared" si="971"/>
        <v/>
      </c>
      <c r="AD893" s="2" t="str">
        <f t="shared" si="971"/>
        <v/>
      </c>
      <c r="AE893" s="2">
        <f t="shared" si="971"/>
        <v>17400</v>
      </c>
      <c r="AF893" s="2" t="str">
        <f t="shared" si="971"/>
        <v/>
      </c>
      <c r="AG893" s="2" t="str">
        <f t="shared" si="971"/>
        <v/>
      </c>
      <c r="AH893" s="2" t="str">
        <f t="shared" si="971"/>
        <v/>
      </c>
      <c r="AI893" s="2" t="str">
        <f t="shared" si="971"/>
        <v/>
      </c>
    </row>
    <row r="894" spans="2:35" ht="15" customHeight="1" x14ac:dyDescent="0.3">
      <c r="B894" t="s">
        <v>96</v>
      </c>
      <c r="C894" t="s">
        <v>389</v>
      </c>
      <c r="D894" t="s">
        <v>131</v>
      </c>
      <c r="F894" t="s">
        <v>38</v>
      </c>
      <c r="G894" s="9"/>
      <c r="H894" s="3">
        <v>1</v>
      </c>
      <c r="I894" s="8">
        <f>IF(H894="","",INDEX(Systems!F$4:F$985,MATCH($F894,Systems!D$4:D$985,0),1))</f>
        <v>20000</v>
      </c>
      <c r="J894" s="9">
        <f>IF(H894="","",INDEX(Systems!E$4:E$985,MATCH($F894,Systems!D$4:D$985,0),1))</f>
        <v>15</v>
      </c>
      <c r="K894" s="9" t="s">
        <v>109</v>
      </c>
      <c r="L894" s="9">
        <v>2000</v>
      </c>
      <c r="M894" s="9">
        <v>3</v>
      </c>
      <c r="N894" s="8">
        <f t="shared" si="945"/>
        <v>20000</v>
      </c>
      <c r="O894" s="9">
        <f t="shared" si="946"/>
        <v>2019</v>
      </c>
      <c r="P894" s="2">
        <f t="shared" ref="P894:AI894" si="972">IF($B894="","",IF($O894=P$3,$N894*(1+(O$2*0.03)),IF(P$3=$O894+$J894,$N894*(1+(O$2*0.03)),IF(P$3=$O894+2*$J894,$N894*(1+(O$2*0.03)),IF(P$3=$O894+3*$J894,$N894*(1+(O$2*0.03)),IF(P$3=$O894+4*$J894,$N894*(1+(O$2*0.03)),IF(P$3=$O894+5*$J894,$N894*(1+(O$2*0.03)),"")))))))</f>
        <v>20000</v>
      </c>
      <c r="Q894" s="2" t="str">
        <f t="shared" si="972"/>
        <v/>
      </c>
      <c r="R894" s="2" t="str">
        <f t="shared" si="972"/>
        <v/>
      </c>
      <c r="S894" s="2" t="str">
        <f t="shared" si="972"/>
        <v/>
      </c>
      <c r="T894" s="2" t="str">
        <f t="shared" si="972"/>
        <v/>
      </c>
      <c r="U894" s="2" t="str">
        <f t="shared" si="972"/>
        <v/>
      </c>
      <c r="V894" s="2" t="str">
        <f t="shared" si="972"/>
        <v/>
      </c>
      <c r="W894" s="2" t="str">
        <f t="shared" si="972"/>
        <v/>
      </c>
      <c r="X894" s="2" t="str">
        <f t="shared" si="972"/>
        <v/>
      </c>
      <c r="Y894" s="2" t="str">
        <f t="shared" si="972"/>
        <v/>
      </c>
      <c r="Z894" s="2" t="str">
        <f t="shared" si="972"/>
        <v/>
      </c>
      <c r="AA894" s="2" t="str">
        <f t="shared" si="972"/>
        <v/>
      </c>
      <c r="AB894" s="2" t="str">
        <f t="shared" si="972"/>
        <v/>
      </c>
      <c r="AC894" s="2" t="str">
        <f t="shared" si="972"/>
        <v/>
      </c>
      <c r="AD894" s="2" t="str">
        <f t="shared" si="972"/>
        <v/>
      </c>
      <c r="AE894" s="2">
        <f t="shared" si="972"/>
        <v>29000</v>
      </c>
      <c r="AF894" s="2" t="str">
        <f t="shared" si="972"/>
        <v/>
      </c>
      <c r="AG894" s="2" t="str">
        <f t="shared" si="972"/>
        <v/>
      </c>
      <c r="AH894" s="2" t="str">
        <f t="shared" si="972"/>
        <v/>
      </c>
      <c r="AI894" s="2" t="str">
        <f t="shared" si="972"/>
        <v/>
      </c>
    </row>
    <row r="895" spans="2:35" ht="15" customHeight="1" x14ac:dyDescent="0.3">
      <c r="B895" t="s">
        <v>96</v>
      </c>
      <c r="C895" t="s">
        <v>389</v>
      </c>
      <c r="D895" t="s">
        <v>7</v>
      </c>
      <c r="E895" s="9" t="s">
        <v>544</v>
      </c>
      <c r="F895" t="s">
        <v>53</v>
      </c>
      <c r="G895" s="9"/>
      <c r="H895" s="3">
        <v>1920</v>
      </c>
      <c r="I895" s="8">
        <f>IF(H895="","",INDEX(Systems!F$4:F$985,MATCH($F895,Systems!D$4:D$985,0),1))</f>
        <v>1.6</v>
      </c>
      <c r="J895" s="9">
        <f>IF(H895="","",INDEX(Systems!E$4:E$985,MATCH($F895,Systems!D$4:D$985,0),1))</f>
        <v>10</v>
      </c>
      <c r="K895" s="9" t="s">
        <v>108</v>
      </c>
      <c r="L895" s="9">
        <v>2015</v>
      </c>
      <c r="M895" s="9">
        <v>3</v>
      </c>
      <c r="N895" s="8">
        <f t="shared" si="945"/>
        <v>3072</v>
      </c>
      <c r="O895" s="9">
        <f t="shared" si="946"/>
        <v>2025</v>
      </c>
      <c r="P895" s="2" t="str">
        <f t="shared" ref="P895:AI895" si="973">IF($B895="","",IF($O895=P$3,$N895*(1+(O$2*0.03)),IF(P$3=$O895+$J895,$N895*(1+(O$2*0.03)),IF(P$3=$O895+2*$J895,$N895*(1+(O$2*0.03)),IF(P$3=$O895+3*$J895,$N895*(1+(O$2*0.03)),IF(P$3=$O895+4*$J895,$N895*(1+(O$2*0.03)),IF(P$3=$O895+5*$J895,$N895*(1+(O$2*0.03)),"")))))))</f>
        <v/>
      </c>
      <c r="Q895" s="2" t="str">
        <f t="shared" si="973"/>
        <v/>
      </c>
      <c r="R895" s="2" t="str">
        <f t="shared" si="973"/>
        <v/>
      </c>
      <c r="S895" s="2" t="str">
        <f t="shared" si="973"/>
        <v/>
      </c>
      <c r="T895" s="2" t="str">
        <f t="shared" si="973"/>
        <v/>
      </c>
      <c r="U895" s="2" t="str">
        <f t="shared" si="973"/>
        <v/>
      </c>
      <c r="V895" s="2">
        <f t="shared" si="973"/>
        <v>3624.96</v>
      </c>
      <c r="W895" s="2" t="str">
        <f t="shared" si="973"/>
        <v/>
      </c>
      <c r="X895" s="2" t="str">
        <f t="shared" si="973"/>
        <v/>
      </c>
      <c r="Y895" s="2" t="str">
        <f t="shared" si="973"/>
        <v/>
      </c>
      <c r="Z895" s="2" t="str">
        <f t="shared" si="973"/>
        <v/>
      </c>
      <c r="AA895" s="2" t="str">
        <f t="shared" si="973"/>
        <v/>
      </c>
      <c r="AB895" s="2" t="str">
        <f t="shared" si="973"/>
        <v/>
      </c>
      <c r="AC895" s="2" t="str">
        <f t="shared" si="973"/>
        <v/>
      </c>
      <c r="AD895" s="2" t="str">
        <f t="shared" si="973"/>
        <v/>
      </c>
      <c r="AE895" s="2" t="str">
        <f t="shared" si="973"/>
        <v/>
      </c>
      <c r="AF895" s="2">
        <f t="shared" si="973"/>
        <v>4546.5599999999995</v>
      </c>
      <c r="AG895" s="2" t="str">
        <f t="shared" si="973"/>
        <v/>
      </c>
      <c r="AH895" s="2" t="str">
        <f t="shared" si="973"/>
        <v/>
      </c>
      <c r="AI895" s="2" t="str">
        <f t="shared" si="973"/>
        <v/>
      </c>
    </row>
    <row r="896" spans="2:35" ht="15" customHeight="1" x14ac:dyDescent="0.3">
      <c r="B896" t="s">
        <v>96</v>
      </c>
      <c r="C896" t="s">
        <v>389</v>
      </c>
      <c r="D896" t="s">
        <v>7</v>
      </c>
      <c r="E896" s="9" t="s">
        <v>485</v>
      </c>
      <c r="F896" t="s">
        <v>53</v>
      </c>
      <c r="G896" s="9"/>
      <c r="H896" s="3">
        <v>2000</v>
      </c>
      <c r="I896" s="8">
        <f>IF(H896="","",INDEX(Systems!F$4:F$985,MATCH($F896,Systems!D$4:D$985,0),1))</f>
        <v>1.6</v>
      </c>
      <c r="J896" s="9">
        <f>IF(H896="","",INDEX(Systems!E$4:E$985,MATCH($F896,Systems!D$4:D$985,0),1))</f>
        <v>10</v>
      </c>
      <c r="K896" s="9" t="s">
        <v>109</v>
      </c>
      <c r="L896" s="9">
        <v>2015</v>
      </c>
      <c r="M896" s="9">
        <v>3</v>
      </c>
      <c r="N896" s="8">
        <f t="shared" si="945"/>
        <v>3200</v>
      </c>
      <c r="O896" s="9">
        <f t="shared" si="946"/>
        <v>2025</v>
      </c>
      <c r="P896" s="2" t="str">
        <f t="shared" ref="P896:AI896" si="974">IF($B896="","",IF($O896=P$3,$N896*(1+(O$2*0.03)),IF(P$3=$O896+$J896,$N896*(1+(O$2*0.03)),IF(P$3=$O896+2*$J896,$N896*(1+(O$2*0.03)),IF(P$3=$O896+3*$J896,$N896*(1+(O$2*0.03)),IF(P$3=$O896+4*$J896,$N896*(1+(O$2*0.03)),IF(P$3=$O896+5*$J896,$N896*(1+(O$2*0.03)),"")))))))</f>
        <v/>
      </c>
      <c r="Q896" s="2" t="str">
        <f t="shared" si="974"/>
        <v/>
      </c>
      <c r="R896" s="2" t="str">
        <f t="shared" si="974"/>
        <v/>
      </c>
      <c r="S896" s="2" t="str">
        <f t="shared" si="974"/>
        <v/>
      </c>
      <c r="T896" s="2" t="str">
        <f t="shared" si="974"/>
        <v/>
      </c>
      <c r="U896" s="2" t="str">
        <f t="shared" si="974"/>
        <v/>
      </c>
      <c r="V896" s="2">
        <f t="shared" si="974"/>
        <v>3776</v>
      </c>
      <c r="W896" s="2" t="str">
        <f t="shared" si="974"/>
        <v/>
      </c>
      <c r="X896" s="2" t="str">
        <f t="shared" si="974"/>
        <v/>
      </c>
      <c r="Y896" s="2" t="str">
        <f t="shared" si="974"/>
        <v/>
      </c>
      <c r="Z896" s="2" t="str">
        <f t="shared" si="974"/>
        <v/>
      </c>
      <c r="AA896" s="2" t="str">
        <f t="shared" si="974"/>
        <v/>
      </c>
      <c r="AB896" s="2" t="str">
        <f t="shared" si="974"/>
        <v/>
      </c>
      <c r="AC896" s="2" t="str">
        <f t="shared" si="974"/>
        <v/>
      </c>
      <c r="AD896" s="2" t="str">
        <f t="shared" si="974"/>
        <v/>
      </c>
      <c r="AE896" s="2" t="str">
        <f t="shared" si="974"/>
        <v/>
      </c>
      <c r="AF896" s="2">
        <f t="shared" si="974"/>
        <v>4736</v>
      </c>
      <c r="AG896" s="2" t="str">
        <f t="shared" si="974"/>
        <v/>
      </c>
      <c r="AH896" s="2" t="str">
        <f t="shared" si="974"/>
        <v/>
      </c>
      <c r="AI896" s="2" t="str">
        <f t="shared" si="974"/>
        <v/>
      </c>
    </row>
    <row r="897" spans="2:35" ht="15" customHeight="1" x14ac:dyDescent="0.3">
      <c r="B897" t="s">
        <v>96</v>
      </c>
      <c r="C897" t="s">
        <v>389</v>
      </c>
      <c r="D897" t="s">
        <v>7</v>
      </c>
      <c r="E897" s="9" t="s">
        <v>545</v>
      </c>
      <c r="F897" t="s">
        <v>53</v>
      </c>
      <c r="G897" s="9"/>
      <c r="H897" s="3">
        <v>2000</v>
      </c>
      <c r="I897" s="8">
        <f>IF(H897="","",INDEX(Systems!F$4:F$985,MATCH($F897,Systems!D$4:D$985,0),1))</f>
        <v>1.6</v>
      </c>
      <c r="J897" s="9">
        <f>IF(H897="","",INDEX(Systems!E$4:E$985,MATCH($F897,Systems!D$4:D$985,0),1))</f>
        <v>10</v>
      </c>
      <c r="K897" s="9" t="s">
        <v>109</v>
      </c>
      <c r="L897" s="9">
        <v>2015</v>
      </c>
      <c r="M897" s="9">
        <v>3</v>
      </c>
      <c r="N897" s="8">
        <f t="shared" si="945"/>
        <v>3200</v>
      </c>
      <c r="O897" s="9">
        <f t="shared" si="946"/>
        <v>2025</v>
      </c>
      <c r="P897" s="2" t="str">
        <f t="shared" ref="P897:AI897" si="975">IF($B897="","",IF($O897=P$3,$N897*(1+(O$2*0.03)),IF(P$3=$O897+$J897,$N897*(1+(O$2*0.03)),IF(P$3=$O897+2*$J897,$N897*(1+(O$2*0.03)),IF(P$3=$O897+3*$J897,$N897*(1+(O$2*0.03)),IF(P$3=$O897+4*$J897,$N897*(1+(O$2*0.03)),IF(P$3=$O897+5*$J897,$N897*(1+(O$2*0.03)),"")))))))</f>
        <v/>
      </c>
      <c r="Q897" s="2" t="str">
        <f t="shared" si="975"/>
        <v/>
      </c>
      <c r="R897" s="2" t="str">
        <f t="shared" si="975"/>
        <v/>
      </c>
      <c r="S897" s="2" t="str">
        <f t="shared" si="975"/>
        <v/>
      </c>
      <c r="T897" s="2" t="str">
        <f t="shared" si="975"/>
        <v/>
      </c>
      <c r="U897" s="2" t="str">
        <f t="shared" si="975"/>
        <v/>
      </c>
      <c r="V897" s="2">
        <f t="shared" si="975"/>
        <v>3776</v>
      </c>
      <c r="W897" s="2" t="str">
        <f t="shared" si="975"/>
        <v/>
      </c>
      <c r="X897" s="2" t="str">
        <f t="shared" si="975"/>
        <v/>
      </c>
      <c r="Y897" s="2" t="str">
        <f t="shared" si="975"/>
        <v/>
      </c>
      <c r="Z897" s="2" t="str">
        <f t="shared" si="975"/>
        <v/>
      </c>
      <c r="AA897" s="2" t="str">
        <f t="shared" si="975"/>
        <v/>
      </c>
      <c r="AB897" s="2" t="str">
        <f t="shared" si="975"/>
        <v/>
      </c>
      <c r="AC897" s="2" t="str">
        <f t="shared" si="975"/>
        <v/>
      </c>
      <c r="AD897" s="2" t="str">
        <f t="shared" si="975"/>
        <v/>
      </c>
      <c r="AE897" s="2" t="str">
        <f t="shared" si="975"/>
        <v/>
      </c>
      <c r="AF897" s="2">
        <f t="shared" si="975"/>
        <v>4736</v>
      </c>
      <c r="AG897" s="2" t="str">
        <f t="shared" si="975"/>
        <v/>
      </c>
      <c r="AH897" s="2" t="str">
        <f t="shared" si="975"/>
        <v/>
      </c>
      <c r="AI897" s="2" t="str">
        <f t="shared" si="975"/>
        <v/>
      </c>
    </row>
    <row r="898" spans="2:35" ht="15" customHeight="1" x14ac:dyDescent="0.3">
      <c r="B898" t="s">
        <v>96</v>
      </c>
      <c r="C898" t="s">
        <v>389</v>
      </c>
      <c r="D898" t="s">
        <v>7</v>
      </c>
      <c r="E898" s="9" t="s">
        <v>483</v>
      </c>
      <c r="F898" t="s">
        <v>53</v>
      </c>
      <c r="G898" s="9"/>
      <c r="H898" s="3">
        <v>460</v>
      </c>
      <c r="I898" s="8">
        <f>IF(H898="","",INDEX(Systems!F$4:F$985,MATCH($F898,Systems!D$4:D$985,0),1))</f>
        <v>1.6</v>
      </c>
      <c r="J898" s="9">
        <f>IF(H898="","",INDEX(Systems!E$4:E$985,MATCH($F898,Systems!D$4:D$985,0),1))</f>
        <v>10</v>
      </c>
      <c r="K898" s="9" t="s">
        <v>108</v>
      </c>
      <c r="L898" s="9">
        <v>2015</v>
      </c>
      <c r="M898" s="9">
        <v>3</v>
      </c>
      <c r="N898" s="8">
        <f t="shared" si="945"/>
        <v>736</v>
      </c>
      <c r="O898" s="9">
        <f t="shared" si="946"/>
        <v>2025</v>
      </c>
      <c r="P898" s="2" t="str">
        <f t="shared" ref="P898:AI898" si="976">IF($B898="","",IF($O898=P$3,$N898*(1+(O$2*0.03)),IF(P$3=$O898+$J898,$N898*(1+(O$2*0.03)),IF(P$3=$O898+2*$J898,$N898*(1+(O$2*0.03)),IF(P$3=$O898+3*$J898,$N898*(1+(O$2*0.03)),IF(P$3=$O898+4*$J898,$N898*(1+(O$2*0.03)),IF(P$3=$O898+5*$J898,$N898*(1+(O$2*0.03)),"")))))))</f>
        <v/>
      </c>
      <c r="Q898" s="2" t="str">
        <f t="shared" si="976"/>
        <v/>
      </c>
      <c r="R898" s="2" t="str">
        <f t="shared" si="976"/>
        <v/>
      </c>
      <c r="S898" s="2" t="str">
        <f t="shared" si="976"/>
        <v/>
      </c>
      <c r="T898" s="2" t="str">
        <f t="shared" si="976"/>
        <v/>
      </c>
      <c r="U898" s="2" t="str">
        <f t="shared" si="976"/>
        <v/>
      </c>
      <c r="V898" s="2">
        <f t="shared" si="976"/>
        <v>868.4799999999999</v>
      </c>
      <c r="W898" s="2" t="str">
        <f t="shared" si="976"/>
        <v/>
      </c>
      <c r="X898" s="2" t="str">
        <f t="shared" si="976"/>
        <v/>
      </c>
      <c r="Y898" s="2" t="str">
        <f t="shared" si="976"/>
        <v/>
      </c>
      <c r="Z898" s="2" t="str">
        <f t="shared" si="976"/>
        <v/>
      </c>
      <c r="AA898" s="2" t="str">
        <f t="shared" si="976"/>
        <v/>
      </c>
      <c r="AB898" s="2" t="str">
        <f t="shared" si="976"/>
        <v/>
      </c>
      <c r="AC898" s="2" t="str">
        <f t="shared" si="976"/>
        <v/>
      </c>
      <c r="AD898" s="2" t="str">
        <f t="shared" si="976"/>
        <v/>
      </c>
      <c r="AE898" s="2" t="str">
        <f t="shared" si="976"/>
        <v/>
      </c>
      <c r="AF898" s="2">
        <f t="shared" si="976"/>
        <v>1089.28</v>
      </c>
      <c r="AG898" s="2" t="str">
        <f t="shared" si="976"/>
        <v/>
      </c>
      <c r="AH898" s="2" t="str">
        <f t="shared" si="976"/>
        <v/>
      </c>
      <c r="AI898" s="2" t="str">
        <f t="shared" si="976"/>
        <v/>
      </c>
    </row>
    <row r="899" spans="2:35" ht="15" customHeight="1" x14ac:dyDescent="0.3">
      <c r="B899" t="s">
        <v>96</v>
      </c>
      <c r="C899" t="s">
        <v>389</v>
      </c>
      <c r="D899" t="s">
        <v>7</v>
      </c>
      <c r="E899" s="9" t="s">
        <v>544</v>
      </c>
      <c r="F899" t="s">
        <v>54</v>
      </c>
      <c r="G899" s="9"/>
      <c r="H899" s="3">
        <v>1920</v>
      </c>
      <c r="I899" s="8">
        <f>IF(H899="","",INDEX(Systems!F$4:F$985,MATCH($F899,Systems!D$4:D$985,0),1))</f>
        <v>1.5</v>
      </c>
      <c r="J899" s="9">
        <f>IF(H899="","",INDEX(Systems!E$4:E$985,MATCH($F899,Systems!D$4:D$985,0),1))</f>
        <v>10</v>
      </c>
      <c r="K899" s="9" t="s">
        <v>108</v>
      </c>
      <c r="L899" s="9">
        <v>2000</v>
      </c>
      <c r="M899" s="9">
        <v>2</v>
      </c>
      <c r="N899" s="8">
        <f t="shared" si="945"/>
        <v>2880</v>
      </c>
      <c r="O899" s="9">
        <f t="shared" si="946"/>
        <v>2019</v>
      </c>
      <c r="P899" s="2">
        <f t="shared" ref="P899:AI899" si="977">IF($B899="","",IF($O899=P$3,$N899*(1+(O$2*0.03)),IF(P$3=$O899+$J899,$N899*(1+(O$2*0.03)),IF(P$3=$O899+2*$J899,$N899*(1+(O$2*0.03)),IF(P$3=$O899+3*$J899,$N899*(1+(O$2*0.03)),IF(P$3=$O899+4*$J899,$N899*(1+(O$2*0.03)),IF(P$3=$O899+5*$J899,$N899*(1+(O$2*0.03)),"")))))))</f>
        <v>2880</v>
      </c>
      <c r="Q899" s="2" t="str">
        <f t="shared" si="977"/>
        <v/>
      </c>
      <c r="R899" s="2" t="str">
        <f t="shared" si="977"/>
        <v/>
      </c>
      <c r="S899" s="2" t="str">
        <f t="shared" si="977"/>
        <v/>
      </c>
      <c r="T899" s="2" t="str">
        <f t="shared" si="977"/>
        <v/>
      </c>
      <c r="U899" s="2" t="str">
        <f t="shared" si="977"/>
        <v/>
      </c>
      <c r="V899" s="2" t="str">
        <f t="shared" si="977"/>
        <v/>
      </c>
      <c r="W899" s="2" t="str">
        <f t="shared" si="977"/>
        <v/>
      </c>
      <c r="X899" s="2" t="str">
        <f t="shared" si="977"/>
        <v/>
      </c>
      <c r="Y899" s="2" t="str">
        <f t="shared" si="977"/>
        <v/>
      </c>
      <c r="Z899" s="2">
        <f t="shared" si="977"/>
        <v>3744</v>
      </c>
      <c r="AA899" s="2" t="str">
        <f t="shared" si="977"/>
        <v/>
      </c>
      <c r="AB899" s="2" t="str">
        <f t="shared" si="977"/>
        <v/>
      </c>
      <c r="AC899" s="2" t="str">
        <f t="shared" si="977"/>
        <v/>
      </c>
      <c r="AD899" s="2" t="str">
        <f t="shared" si="977"/>
        <v/>
      </c>
      <c r="AE899" s="2" t="str">
        <f t="shared" si="977"/>
        <v/>
      </c>
      <c r="AF899" s="2" t="str">
        <f t="shared" si="977"/>
        <v/>
      </c>
      <c r="AG899" s="2" t="str">
        <f t="shared" si="977"/>
        <v/>
      </c>
      <c r="AH899" s="2" t="str">
        <f t="shared" si="977"/>
        <v/>
      </c>
      <c r="AI899" s="2" t="str">
        <f t="shared" si="977"/>
        <v/>
      </c>
    </row>
    <row r="900" spans="2:35" ht="15" customHeight="1" x14ac:dyDescent="0.3">
      <c r="B900" t="s">
        <v>96</v>
      </c>
      <c r="C900" t="s">
        <v>389</v>
      </c>
      <c r="D900" t="s">
        <v>7</v>
      </c>
      <c r="E900" s="9" t="s">
        <v>485</v>
      </c>
      <c r="F900" t="s">
        <v>54</v>
      </c>
      <c r="G900" s="9"/>
      <c r="H900" s="3">
        <v>2000</v>
      </c>
      <c r="I900" s="8">
        <f>IF(H900="","",INDEX(Systems!F$4:F$985,MATCH($F900,Systems!D$4:D$985,0),1))</f>
        <v>1.5</v>
      </c>
      <c r="J900" s="9">
        <f>IF(H900="","",INDEX(Systems!E$4:E$985,MATCH($F900,Systems!D$4:D$985,0),1))</f>
        <v>10</v>
      </c>
      <c r="K900" s="9" t="s">
        <v>109</v>
      </c>
      <c r="L900" s="9">
        <v>1985</v>
      </c>
      <c r="M900" s="9">
        <v>2</v>
      </c>
      <c r="N900" s="8">
        <f t="shared" si="945"/>
        <v>3000</v>
      </c>
      <c r="O900" s="9">
        <f t="shared" si="946"/>
        <v>2019</v>
      </c>
      <c r="P900" s="2">
        <f t="shared" ref="P900:AI900" si="978">IF($B900="","",IF($O900=P$3,$N900*(1+(O$2*0.03)),IF(P$3=$O900+$J900,$N900*(1+(O$2*0.03)),IF(P$3=$O900+2*$J900,$N900*(1+(O$2*0.03)),IF(P$3=$O900+3*$J900,$N900*(1+(O$2*0.03)),IF(P$3=$O900+4*$J900,$N900*(1+(O$2*0.03)),IF(P$3=$O900+5*$J900,$N900*(1+(O$2*0.03)),"")))))))</f>
        <v>3000</v>
      </c>
      <c r="Q900" s="2" t="str">
        <f t="shared" si="978"/>
        <v/>
      </c>
      <c r="R900" s="2" t="str">
        <f t="shared" si="978"/>
        <v/>
      </c>
      <c r="S900" s="2" t="str">
        <f t="shared" si="978"/>
        <v/>
      </c>
      <c r="T900" s="2" t="str">
        <f t="shared" si="978"/>
        <v/>
      </c>
      <c r="U900" s="2" t="str">
        <f t="shared" si="978"/>
        <v/>
      </c>
      <c r="V900" s="2" t="str">
        <f t="shared" si="978"/>
        <v/>
      </c>
      <c r="W900" s="2" t="str">
        <f t="shared" si="978"/>
        <v/>
      </c>
      <c r="X900" s="2" t="str">
        <f t="shared" si="978"/>
        <v/>
      </c>
      <c r="Y900" s="2" t="str">
        <f t="shared" si="978"/>
        <v/>
      </c>
      <c r="Z900" s="2">
        <f t="shared" si="978"/>
        <v>3900</v>
      </c>
      <c r="AA900" s="2" t="str">
        <f t="shared" si="978"/>
        <v/>
      </c>
      <c r="AB900" s="2" t="str">
        <f t="shared" si="978"/>
        <v/>
      </c>
      <c r="AC900" s="2" t="str">
        <f t="shared" si="978"/>
        <v/>
      </c>
      <c r="AD900" s="2" t="str">
        <f t="shared" si="978"/>
        <v/>
      </c>
      <c r="AE900" s="2" t="str">
        <f t="shared" si="978"/>
        <v/>
      </c>
      <c r="AF900" s="2" t="str">
        <f t="shared" si="978"/>
        <v/>
      </c>
      <c r="AG900" s="2" t="str">
        <f t="shared" si="978"/>
        <v/>
      </c>
      <c r="AH900" s="2" t="str">
        <f t="shared" si="978"/>
        <v/>
      </c>
      <c r="AI900" s="2" t="str">
        <f t="shared" si="978"/>
        <v/>
      </c>
    </row>
    <row r="901" spans="2:35" ht="15" customHeight="1" x14ac:dyDescent="0.3">
      <c r="B901" t="s">
        <v>96</v>
      </c>
      <c r="C901" t="s">
        <v>389</v>
      </c>
      <c r="D901" t="s">
        <v>7</v>
      </c>
      <c r="E901" s="9" t="s">
        <v>545</v>
      </c>
      <c r="F901" t="s">
        <v>54</v>
      </c>
      <c r="G901" s="9"/>
      <c r="H901" s="3">
        <v>2000</v>
      </c>
      <c r="I901" s="8">
        <f>IF(H901="","",INDEX(Systems!F$4:F$985,MATCH($F901,Systems!D$4:D$985,0),1))</f>
        <v>1.5</v>
      </c>
      <c r="J901" s="9">
        <f>IF(H901="","",INDEX(Systems!E$4:E$985,MATCH($F901,Systems!D$4:D$985,0),1))</f>
        <v>10</v>
      </c>
      <c r="K901" s="9" t="s">
        <v>109</v>
      </c>
      <c r="L901" s="9">
        <v>1985</v>
      </c>
      <c r="M901" s="9">
        <v>2</v>
      </c>
      <c r="N901" s="8">
        <f t="shared" si="945"/>
        <v>3000</v>
      </c>
      <c r="O901" s="9">
        <f t="shared" si="946"/>
        <v>2019</v>
      </c>
      <c r="P901" s="2">
        <f t="shared" ref="P901:AI901" si="979">IF($B901="","",IF($O901=P$3,$N901*(1+(O$2*0.03)),IF(P$3=$O901+$J901,$N901*(1+(O$2*0.03)),IF(P$3=$O901+2*$J901,$N901*(1+(O$2*0.03)),IF(P$3=$O901+3*$J901,$N901*(1+(O$2*0.03)),IF(P$3=$O901+4*$J901,$N901*(1+(O$2*0.03)),IF(P$3=$O901+5*$J901,$N901*(1+(O$2*0.03)),"")))))))</f>
        <v>3000</v>
      </c>
      <c r="Q901" s="2" t="str">
        <f t="shared" si="979"/>
        <v/>
      </c>
      <c r="R901" s="2" t="str">
        <f t="shared" si="979"/>
        <v/>
      </c>
      <c r="S901" s="2" t="str">
        <f t="shared" si="979"/>
        <v/>
      </c>
      <c r="T901" s="2" t="str">
        <f t="shared" si="979"/>
        <v/>
      </c>
      <c r="U901" s="2" t="str">
        <f t="shared" si="979"/>
        <v/>
      </c>
      <c r="V901" s="2" t="str">
        <f t="shared" si="979"/>
        <v/>
      </c>
      <c r="W901" s="2" t="str">
        <f t="shared" si="979"/>
        <v/>
      </c>
      <c r="X901" s="2" t="str">
        <f t="shared" si="979"/>
        <v/>
      </c>
      <c r="Y901" s="2" t="str">
        <f t="shared" si="979"/>
        <v/>
      </c>
      <c r="Z901" s="2">
        <f t="shared" si="979"/>
        <v>3900</v>
      </c>
      <c r="AA901" s="2" t="str">
        <f t="shared" si="979"/>
        <v/>
      </c>
      <c r="AB901" s="2" t="str">
        <f t="shared" si="979"/>
        <v/>
      </c>
      <c r="AC901" s="2" t="str">
        <f t="shared" si="979"/>
        <v/>
      </c>
      <c r="AD901" s="2" t="str">
        <f t="shared" si="979"/>
        <v/>
      </c>
      <c r="AE901" s="2" t="str">
        <f t="shared" si="979"/>
        <v/>
      </c>
      <c r="AF901" s="2" t="str">
        <f t="shared" si="979"/>
        <v/>
      </c>
      <c r="AG901" s="2" t="str">
        <f t="shared" si="979"/>
        <v/>
      </c>
      <c r="AH901" s="2" t="str">
        <f t="shared" si="979"/>
        <v/>
      </c>
      <c r="AI901" s="2" t="str">
        <f t="shared" si="979"/>
        <v/>
      </c>
    </row>
    <row r="902" spans="2:35" ht="15" customHeight="1" x14ac:dyDescent="0.3">
      <c r="B902" t="s">
        <v>96</v>
      </c>
      <c r="C902" t="s">
        <v>389</v>
      </c>
      <c r="D902" t="s">
        <v>7</v>
      </c>
      <c r="E902" s="9" t="s">
        <v>483</v>
      </c>
      <c r="F902" t="s">
        <v>54</v>
      </c>
      <c r="G902" s="9"/>
      <c r="H902" s="3">
        <v>460</v>
      </c>
      <c r="I902" s="8">
        <f>IF(H902="","",INDEX(Systems!F$4:F$985,MATCH($F902,Systems!D$4:D$985,0),1))</f>
        <v>1.5</v>
      </c>
      <c r="J902" s="9">
        <f>IF(H902="","",INDEX(Systems!E$4:E$985,MATCH($F902,Systems!D$4:D$985,0),1))</f>
        <v>10</v>
      </c>
      <c r="K902" s="9" t="s">
        <v>108</v>
      </c>
      <c r="L902" s="9">
        <v>2000</v>
      </c>
      <c r="M902" s="9">
        <v>2</v>
      </c>
      <c r="N902" s="8">
        <f t="shared" si="945"/>
        <v>690</v>
      </c>
      <c r="O902" s="9">
        <f t="shared" si="946"/>
        <v>2019</v>
      </c>
      <c r="P902" s="2">
        <f t="shared" ref="P902:AI902" si="980">IF($B902="","",IF($O902=P$3,$N902*(1+(O$2*0.03)),IF(P$3=$O902+$J902,$N902*(1+(O$2*0.03)),IF(P$3=$O902+2*$J902,$N902*(1+(O$2*0.03)),IF(P$3=$O902+3*$J902,$N902*(1+(O$2*0.03)),IF(P$3=$O902+4*$J902,$N902*(1+(O$2*0.03)),IF(P$3=$O902+5*$J902,$N902*(1+(O$2*0.03)),"")))))))</f>
        <v>690</v>
      </c>
      <c r="Q902" s="2" t="str">
        <f t="shared" si="980"/>
        <v/>
      </c>
      <c r="R902" s="2" t="str">
        <f t="shared" si="980"/>
        <v/>
      </c>
      <c r="S902" s="2" t="str">
        <f t="shared" si="980"/>
        <v/>
      </c>
      <c r="T902" s="2" t="str">
        <f t="shared" si="980"/>
        <v/>
      </c>
      <c r="U902" s="2" t="str">
        <f t="shared" si="980"/>
        <v/>
      </c>
      <c r="V902" s="2" t="str">
        <f t="shared" si="980"/>
        <v/>
      </c>
      <c r="W902" s="2" t="str">
        <f t="shared" si="980"/>
        <v/>
      </c>
      <c r="X902" s="2" t="str">
        <f t="shared" si="980"/>
        <v/>
      </c>
      <c r="Y902" s="2" t="str">
        <f t="shared" si="980"/>
        <v/>
      </c>
      <c r="Z902" s="2">
        <f t="shared" si="980"/>
        <v>897</v>
      </c>
      <c r="AA902" s="2" t="str">
        <f t="shared" si="980"/>
        <v/>
      </c>
      <c r="AB902" s="2" t="str">
        <f t="shared" si="980"/>
        <v/>
      </c>
      <c r="AC902" s="2" t="str">
        <f t="shared" si="980"/>
        <v/>
      </c>
      <c r="AD902" s="2" t="str">
        <f t="shared" si="980"/>
        <v/>
      </c>
      <c r="AE902" s="2" t="str">
        <f t="shared" si="980"/>
        <v/>
      </c>
      <c r="AF902" s="2" t="str">
        <f t="shared" si="980"/>
        <v/>
      </c>
      <c r="AG902" s="2" t="str">
        <f t="shared" si="980"/>
        <v/>
      </c>
      <c r="AH902" s="2" t="str">
        <f t="shared" si="980"/>
        <v/>
      </c>
      <c r="AI902" s="2" t="str">
        <f t="shared" si="980"/>
        <v/>
      </c>
    </row>
    <row r="903" spans="2:35" ht="15" customHeight="1" x14ac:dyDescent="0.3">
      <c r="B903" t="s">
        <v>96</v>
      </c>
      <c r="C903" t="s">
        <v>389</v>
      </c>
      <c r="D903" t="s">
        <v>7</v>
      </c>
      <c r="E903" s="9" t="s">
        <v>544</v>
      </c>
      <c r="F903" t="s">
        <v>50</v>
      </c>
      <c r="G903" s="9"/>
      <c r="H903" s="3">
        <v>1920</v>
      </c>
      <c r="I903" s="8">
        <f>IF(H903="","",INDEX(Systems!F$4:F$985,MATCH($F903,Systems!D$4:D$985,0),1))</f>
        <v>7.9</v>
      </c>
      <c r="J903" s="9">
        <f>IF(H903="","",INDEX(Systems!E$4:E$985,MATCH($F903,Systems!D$4:D$985,0),1))</f>
        <v>15</v>
      </c>
      <c r="K903" s="9" t="s">
        <v>108</v>
      </c>
      <c r="L903" s="9">
        <v>2000</v>
      </c>
      <c r="M903" s="9">
        <v>2</v>
      </c>
      <c r="N903" s="8">
        <f t="shared" si="945"/>
        <v>15168</v>
      </c>
      <c r="O903" s="9">
        <f t="shared" si="946"/>
        <v>2019</v>
      </c>
      <c r="P903" s="2">
        <f t="shared" ref="P903:AI903" si="981">IF($B903="","",IF($O903=P$3,$N903*(1+(O$2*0.03)),IF(P$3=$O903+$J903,$N903*(1+(O$2*0.03)),IF(P$3=$O903+2*$J903,$N903*(1+(O$2*0.03)),IF(P$3=$O903+3*$J903,$N903*(1+(O$2*0.03)),IF(P$3=$O903+4*$J903,$N903*(1+(O$2*0.03)),IF(P$3=$O903+5*$J903,$N903*(1+(O$2*0.03)),"")))))))</f>
        <v>15168</v>
      </c>
      <c r="Q903" s="2" t="str">
        <f t="shared" si="981"/>
        <v/>
      </c>
      <c r="R903" s="2" t="str">
        <f t="shared" si="981"/>
        <v/>
      </c>
      <c r="S903" s="2" t="str">
        <f t="shared" si="981"/>
        <v/>
      </c>
      <c r="T903" s="2" t="str">
        <f t="shared" si="981"/>
        <v/>
      </c>
      <c r="U903" s="2" t="str">
        <f t="shared" si="981"/>
        <v/>
      </c>
      <c r="V903" s="2" t="str">
        <f t="shared" si="981"/>
        <v/>
      </c>
      <c r="W903" s="2" t="str">
        <f t="shared" si="981"/>
        <v/>
      </c>
      <c r="X903" s="2" t="str">
        <f t="shared" si="981"/>
        <v/>
      </c>
      <c r="Y903" s="2" t="str">
        <f t="shared" si="981"/>
        <v/>
      </c>
      <c r="Z903" s="2" t="str">
        <f t="shared" si="981"/>
        <v/>
      </c>
      <c r="AA903" s="2" t="str">
        <f t="shared" si="981"/>
        <v/>
      </c>
      <c r="AB903" s="2" t="str">
        <f t="shared" si="981"/>
        <v/>
      </c>
      <c r="AC903" s="2" t="str">
        <f t="shared" si="981"/>
        <v/>
      </c>
      <c r="AD903" s="2" t="str">
        <f t="shared" si="981"/>
        <v/>
      </c>
      <c r="AE903" s="2">
        <f t="shared" si="981"/>
        <v>21993.599999999999</v>
      </c>
      <c r="AF903" s="2" t="str">
        <f t="shared" si="981"/>
        <v/>
      </c>
      <c r="AG903" s="2" t="str">
        <f t="shared" si="981"/>
        <v/>
      </c>
      <c r="AH903" s="2" t="str">
        <f t="shared" si="981"/>
        <v/>
      </c>
      <c r="AI903" s="2" t="str">
        <f t="shared" si="981"/>
        <v/>
      </c>
    </row>
    <row r="904" spans="2:35" ht="15" customHeight="1" x14ac:dyDescent="0.3">
      <c r="B904" t="s">
        <v>96</v>
      </c>
      <c r="C904" t="s">
        <v>389</v>
      </c>
      <c r="D904" t="s">
        <v>7</v>
      </c>
      <c r="E904" s="9" t="s">
        <v>485</v>
      </c>
      <c r="F904" t="s">
        <v>50</v>
      </c>
      <c r="G904" s="9"/>
      <c r="H904" s="3">
        <v>2000</v>
      </c>
      <c r="I904" s="8">
        <f>IF(H904="","",INDEX(Systems!F$4:F$985,MATCH($F904,Systems!D$4:D$985,0),1))</f>
        <v>7.9</v>
      </c>
      <c r="J904" s="9">
        <f>IF(H904="","",INDEX(Systems!E$4:E$985,MATCH($F904,Systems!D$4:D$985,0),1))</f>
        <v>15</v>
      </c>
      <c r="K904" s="9" t="s">
        <v>109</v>
      </c>
      <c r="L904" s="9">
        <v>2015</v>
      </c>
      <c r="M904" s="9">
        <v>3</v>
      </c>
      <c r="N904" s="8">
        <f t="shared" si="945"/>
        <v>15800</v>
      </c>
      <c r="O904" s="9">
        <f t="shared" si="946"/>
        <v>2030</v>
      </c>
      <c r="P904" s="2" t="str">
        <f t="shared" ref="P904:AI904" si="982">IF($B904="","",IF($O904=P$3,$N904*(1+(O$2*0.03)),IF(P$3=$O904+$J904,$N904*(1+(O$2*0.03)),IF(P$3=$O904+2*$J904,$N904*(1+(O$2*0.03)),IF(P$3=$O904+3*$J904,$N904*(1+(O$2*0.03)),IF(P$3=$O904+4*$J904,$N904*(1+(O$2*0.03)),IF(P$3=$O904+5*$J904,$N904*(1+(O$2*0.03)),"")))))))</f>
        <v/>
      </c>
      <c r="Q904" s="2" t="str">
        <f t="shared" si="982"/>
        <v/>
      </c>
      <c r="R904" s="2" t="str">
        <f t="shared" si="982"/>
        <v/>
      </c>
      <c r="S904" s="2" t="str">
        <f t="shared" si="982"/>
        <v/>
      </c>
      <c r="T904" s="2" t="str">
        <f t="shared" si="982"/>
        <v/>
      </c>
      <c r="U904" s="2" t="str">
        <f t="shared" si="982"/>
        <v/>
      </c>
      <c r="V904" s="2" t="str">
        <f t="shared" si="982"/>
        <v/>
      </c>
      <c r="W904" s="2" t="str">
        <f t="shared" si="982"/>
        <v/>
      </c>
      <c r="X904" s="2" t="str">
        <f t="shared" si="982"/>
        <v/>
      </c>
      <c r="Y904" s="2" t="str">
        <f t="shared" si="982"/>
        <v/>
      </c>
      <c r="Z904" s="2" t="str">
        <f t="shared" si="982"/>
        <v/>
      </c>
      <c r="AA904" s="2">
        <f t="shared" si="982"/>
        <v>21014</v>
      </c>
      <c r="AB904" s="2" t="str">
        <f t="shared" si="982"/>
        <v/>
      </c>
      <c r="AC904" s="2" t="str">
        <f t="shared" si="982"/>
        <v/>
      </c>
      <c r="AD904" s="2" t="str">
        <f t="shared" si="982"/>
        <v/>
      </c>
      <c r="AE904" s="2" t="str">
        <f t="shared" si="982"/>
        <v/>
      </c>
      <c r="AF904" s="2" t="str">
        <f t="shared" si="982"/>
        <v/>
      </c>
      <c r="AG904" s="2" t="str">
        <f t="shared" si="982"/>
        <v/>
      </c>
      <c r="AH904" s="2" t="str">
        <f t="shared" si="982"/>
        <v/>
      </c>
      <c r="AI904" s="2" t="str">
        <f t="shared" si="982"/>
        <v/>
      </c>
    </row>
    <row r="905" spans="2:35" ht="15" customHeight="1" x14ac:dyDescent="0.3">
      <c r="B905" t="s">
        <v>96</v>
      </c>
      <c r="C905" t="s">
        <v>389</v>
      </c>
      <c r="D905" t="s">
        <v>7</v>
      </c>
      <c r="E905" s="9" t="s">
        <v>545</v>
      </c>
      <c r="F905" t="s">
        <v>50</v>
      </c>
      <c r="G905" s="9"/>
      <c r="H905" s="3">
        <v>2000</v>
      </c>
      <c r="I905" s="8">
        <f>IF(H905="","",INDEX(Systems!F$4:F$985,MATCH($F905,Systems!D$4:D$985,0),1))</f>
        <v>7.9</v>
      </c>
      <c r="J905" s="9">
        <f>IF(H905="","",INDEX(Systems!E$4:E$985,MATCH($F905,Systems!D$4:D$985,0),1))</f>
        <v>15</v>
      </c>
      <c r="K905" s="9" t="s">
        <v>109</v>
      </c>
      <c r="L905" s="9">
        <v>1995</v>
      </c>
      <c r="M905" s="9">
        <v>2</v>
      </c>
      <c r="N905" s="8">
        <f t="shared" si="945"/>
        <v>15800</v>
      </c>
      <c r="O905" s="9">
        <f t="shared" si="946"/>
        <v>2019</v>
      </c>
      <c r="P905" s="2">
        <f t="shared" ref="P905:AI905" si="983">IF($B905="","",IF($O905=P$3,$N905*(1+(O$2*0.03)),IF(P$3=$O905+$J905,$N905*(1+(O$2*0.03)),IF(P$3=$O905+2*$J905,$N905*(1+(O$2*0.03)),IF(P$3=$O905+3*$J905,$N905*(1+(O$2*0.03)),IF(P$3=$O905+4*$J905,$N905*(1+(O$2*0.03)),IF(P$3=$O905+5*$J905,$N905*(1+(O$2*0.03)),"")))))))</f>
        <v>15800</v>
      </c>
      <c r="Q905" s="2" t="str">
        <f t="shared" si="983"/>
        <v/>
      </c>
      <c r="R905" s="2" t="str">
        <f t="shared" si="983"/>
        <v/>
      </c>
      <c r="S905" s="2" t="str">
        <f t="shared" si="983"/>
        <v/>
      </c>
      <c r="T905" s="2" t="str">
        <f t="shared" si="983"/>
        <v/>
      </c>
      <c r="U905" s="2" t="str">
        <f t="shared" si="983"/>
        <v/>
      </c>
      <c r="V905" s="2" t="str">
        <f t="shared" si="983"/>
        <v/>
      </c>
      <c r="W905" s="2" t="str">
        <f t="shared" si="983"/>
        <v/>
      </c>
      <c r="X905" s="2" t="str">
        <f t="shared" si="983"/>
        <v/>
      </c>
      <c r="Y905" s="2" t="str">
        <f t="shared" si="983"/>
        <v/>
      </c>
      <c r="Z905" s="2" t="str">
        <f t="shared" si="983"/>
        <v/>
      </c>
      <c r="AA905" s="2" t="str">
        <f t="shared" si="983"/>
        <v/>
      </c>
      <c r="AB905" s="2" t="str">
        <f t="shared" si="983"/>
        <v/>
      </c>
      <c r="AC905" s="2" t="str">
        <f t="shared" si="983"/>
        <v/>
      </c>
      <c r="AD905" s="2" t="str">
        <f t="shared" si="983"/>
        <v/>
      </c>
      <c r="AE905" s="2">
        <f t="shared" si="983"/>
        <v>22910</v>
      </c>
      <c r="AF905" s="2" t="str">
        <f t="shared" si="983"/>
        <v/>
      </c>
      <c r="AG905" s="2" t="str">
        <f t="shared" si="983"/>
        <v/>
      </c>
      <c r="AH905" s="2" t="str">
        <f t="shared" si="983"/>
        <v/>
      </c>
      <c r="AI905" s="2" t="str">
        <f t="shared" si="983"/>
        <v/>
      </c>
    </row>
    <row r="906" spans="2:35" ht="15" customHeight="1" x14ac:dyDescent="0.3">
      <c r="B906" t="s">
        <v>96</v>
      </c>
      <c r="C906" t="s">
        <v>389</v>
      </c>
      <c r="D906" t="s">
        <v>7</v>
      </c>
      <c r="E906" s="9" t="s">
        <v>483</v>
      </c>
      <c r="F906" t="s">
        <v>42</v>
      </c>
      <c r="G906" s="9"/>
      <c r="H906" s="3">
        <v>460</v>
      </c>
      <c r="I906" s="8">
        <f>IF(H906="","",INDEX(Systems!F$4:F$985,MATCH($F906,Systems!D$4:D$985,0),1))</f>
        <v>9.75</v>
      </c>
      <c r="J906" s="9">
        <f>IF(H906="","",INDEX(Systems!E$4:E$985,MATCH($F906,Systems!D$4:D$985,0),1))</f>
        <v>12</v>
      </c>
      <c r="K906" s="9" t="s">
        <v>108</v>
      </c>
      <c r="L906" s="9">
        <v>2000</v>
      </c>
      <c r="M906" s="9">
        <v>2</v>
      </c>
      <c r="N906" s="8">
        <f t="shared" si="945"/>
        <v>4485</v>
      </c>
      <c r="O906" s="9">
        <f t="shared" si="946"/>
        <v>2019</v>
      </c>
      <c r="P906" s="2">
        <f t="shared" ref="P906:AI906" si="984">IF($B906="","",IF($O906=P$3,$N906*(1+(O$2*0.03)),IF(P$3=$O906+$J906,$N906*(1+(O$2*0.03)),IF(P$3=$O906+2*$J906,$N906*(1+(O$2*0.03)),IF(P$3=$O906+3*$J906,$N906*(1+(O$2*0.03)),IF(P$3=$O906+4*$J906,$N906*(1+(O$2*0.03)),IF(P$3=$O906+5*$J906,$N906*(1+(O$2*0.03)),"")))))))</f>
        <v>4485</v>
      </c>
      <c r="Q906" s="2" t="str">
        <f t="shared" si="984"/>
        <v/>
      </c>
      <c r="R906" s="2" t="str">
        <f t="shared" si="984"/>
        <v/>
      </c>
      <c r="S906" s="2" t="str">
        <f t="shared" si="984"/>
        <v/>
      </c>
      <c r="T906" s="2" t="str">
        <f t="shared" si="984"/>
        <v/>
      </c>
      <c r="U906" s="2" t="str">
        <f t="shared" si="984"/>
        <v/>
      </c>
      <c r="V906" s="2" t="str">
        <f t="shared" si="984"/>
        <v/>
      </c>
      <c r="W906" s="2" t="str">
        <f t="shared" si="984"/>
        <v/>
      </c>
      <c r="X906" s="2" t="str">
        <f t="shared" si="984"/>
        <v/>
      </c>
      <c r="Y906" s="2" t="str">
        <f t="shared" si="984"/>
        <v/>
      </c>
      <c r="Z906" s="2" t="str">
        <f t="shared" si="984"/>
        <v/>
      </c>
      <c r="AA906" s="2" t="str">
        <f t="shared" si="984"/>
        <v/>
      </c>
      <c r="AB906" s="2">
        <f t="shared" si="984"/>
        <v>6099.5999999999995</v>
      </c>
      <c r="AC906" s="2" t="str">
        <f t="shared" si="984"/>
        <v/>
      </c>
      <c r="AD906" s="2" t="str">
        <f t="shared" si="984"/>
        <v/>
      </c>
      <c r="AE906" s="2" t="str">
        <f t="shared" si="984"/>
        <v/>
      </c>
      <c r="AF906" s="2" t="str">
        <f t="shared" si="984"/>
        <v/>
      </c>
      <c r="AG906" s="2" t="str">
        <f t="shared" si="984"/>
        <v/>
      </c>
      <c r="AH906" s="2" t="str">
        <f t="shared" si="984"/>
        <v/>
      </c>
      <c r="AI906" s="2" t="str">
        <f t="shared" si="984"/>
        <v/>
      </c>
    </row>
    <row r="907" spans="2:35" ht="15" customHeight="1" x14ac:dyDescent="0.3">
      <c r="B907" t="s">
        <v>96</v>
      </c>
      <c r="C907" t="s">
        <v>389</v>
      </c>
      <c r="D907" t="s">
        <v>9</v>
      </c>
      <c r="E907" s="9" t="s">
        <v>544</v>
      </c>
      <c r="F907" t="s">
        <v>150</v>
      </c>
      <c r="G907" s="9"/>
      <c r="H907" s="3">
        <v>1920</v>
      </c>
      <c r="I907" s="8">
        <f>IF(H907="","",INDEX(Systems!F$4:F$985,MATCH($F907,Systems!D$4:D$985,0),1))</f>
        <v>4</v>
      </c>
      <c r="J907" s="9">
        <f>IF(H907="","",INDEX(Systems!E$4:E$985,MATCH($F907,Systems!D$4:D$985,0),1))</f>
        <v>20</v>
      </c>
      <c r="K907" s="9" t="s">
        <v>108</v>
      </c>
      <c r="L907" s="9">
        <v>2000</v>
      </c>
      <c r="M907" s="9">
        <v>2</v>
      </c>
      <c r="N907" s="8">
        <f t="shared" si="945"/>
        <v>7680</v>
      </c>
      <c r="O907" s="9">
        <f t="shared" si="946"/>
        <v>2019</v>
      </c>
      <c r="P907" s="2">
        <f t="shared" ref="P907:AI907" si="985">IF($B907="","",IF($O907=P$3,$N907*(1+(O$2*0.03)),IF(P$3=$O907+$J907,$N907*(1+(O$2*0.03)),IF(P$3=$O907+2*$J907,$N907*(1+(O$2*0.03)),IF(P$3=$O907+3*$J907,$N907*(1+(O$2*0.03)),IF(P$3=$O907+4*$J907,$N907*(1+(O$2*0.03)),IF(P$3=$O907+5*$J907,$N907*(1+(O$2*0.03)),"")))))))</f>
        <v>7680</v>
      </c>
      <c r="Q907" s="2" t="str">
        <f t="shared" si="985"/>
        <v/>
      </c>
      <c r="R907" s="2" t="str">
        <f t="shared" si="985"/>
        <v/>
      </c>
      <c r="S907" s="2" t="str">
        <f t="shared" si="985"/>
        <v/>
      </c>
      <c r="T907" s="2" t="str">
        <f t="shared" si="985"/>
        <v/>
      </c>
      <c r="U907" s="2" t="str">
        <f t="shared" si="985"/>
        <v/>
      </c>
      <c r="V907" s="2" t="str">
        <f t="shared" si="985"/>
        <v/>
      </c>
      <c r="W907" s="2" t="str">
        <f t="shared" si="985"/>
        <v/>
      </c>
      <c r="X907" s="2" t="str">
        <f t="shared" si="985"/>
        <v/>
      </c>
      <c r="Y907" s="2" t="str">
        <f t="shared" si="985"/>
        <v/>
      </c>
      <c r="Z907" s="2" t="str">
        <f t="shared" si="985"/>
        <v/>
      </c>
      <c r="AA907" s="2" t="str">
        <f t="shared" si="985"/>
        <v/>
      </c>
      <c r="AB907" s="2" t="str">
        <f t="shared" si="985"/>
        <v/>
      </c>
      <c r="AC907" s="2" t="str">
        <f t="shared" si="985"/>
        <v/>
      </c>
      <c r="AD907" s="2" t="str">
        <f t="shared" si="985"/>
        <v/>
      </c>
      <c r="AE907" s="2" t="str">
        <f t="shared" si="985"/>
        <v/>
      </c>
      <c r="AF907" s="2" t="str">
        <f t="shared" si="985"/>
        <v/>
      </c>
      <c r="AG907" s="2" t="str">
        <f t="shared" si="985"/>
        <v/>
      </c>
      <c r="AH907" s="2" t="str">
        <f t="shared" si="985"/>
        <v/>
      </c>
      <c r="AI907" s="2" t="str">
        <f t="shared" si="985"/>
        <v/>
      </c>
    </row>
    <row r="908" spans="2:35" ht="15" customHeight="1" x14ac:dyDescent="0.3">
      <c r="B908" t="s">
        <v>96</v>
      </c>
      <c r="C908" t="s">
        <v>389</v>
      </c>
      <c r="D908" t="s">
        <v>9</v>
      </c>
      <c r="E908" s="9" t="s">
        <v>485</v>
      </c>
      <c r="F908" t="s">
        <v>150</v>
      </c>
      <c r="G908" s="9"/>
      <c r="H908" s="3">
        <v>2000</v>
      </c>
      <c r="I908" s="8">
        <f>IF(H908="","",INDEX(Systems!F$4:F$985,MATCH($F908,Systems!D$4:D$985,0),1))</f>
        <v>4</v>
      </c>
      <c r="J908" s="9">
        <f>IF(H908="","",INDEX(Systems!E$4:E$985,MATCH($F908,Systems!D$4:D$985,0),1))</f>
        <v>20</v>
      </c>
      <c r="K908" s="9" t="s">
        <v>109</v>
      </c>
      <c r="L908" s="9">
        <v>1995</v>
      </c>
      <c r="M908" s="9">
        <v>2</v>
      </c>
      <c r="N908" s="8">
        <f t="shared" si="945"/>
        <v>8000</v>
      </c>
      <c r="O908" s="9">
        <f t="shared" si="946"/>
        <v>2019</v>
      </c>
      <c r="P908" s="2">
        <f t="shared" ref="P908:AI908" si="986">IF($B908="","",IF($O908=P$3,$N908*(1+(O$2*0.03)),IF(P$3=$O908+$J908,$N908*(1+(O$2*0.03)),IF(P$3=$O908+2*$J908,$N908*(1+(O$2*0.03)),IF(P$3=$O908+3*$J908,$N908*(1+(O$2*0.03)),IF(P$3=$O908+4*$J908,$N908*(1+(O$2*0.03)),IF(P$3=$O908+5*$J908,$N908*(1+(O$2*0.03)),"")))))))</f>
        <v>8000</v>
      </c>
      <c r="Q908" s="2" t="str">
        <f t="shared" si="986"/>
        <v/>
      </c>
      <c r="R908" s="2" t="str">
        <f t="shared" si="986"/>
        <v/>
      </c>
      <c r="S908" s="2" t="str">
        <f t="shared" si="986"/>
        <v/>
      </c>
      <c r="T908" s="2" t="str">
        <f t="shared" si="986"/>
        <v/>
      </c>
      <c r="U908" s="2" t="str">
        <f t="shared" si="986"/>
        <v/>
      </c>
      <c r="V908" s="2" t="str">
        <f t="shared" si="986"/>
        <v/>
      </c>
      <c r="W908" s="2" t="str">
        <f t="shared" si="986"/>
        <v/>
      </c>
      <c r="X908" s="2" t="str">
        <f t="shared" si="986"/>
        <v/>
      </c>
      <c r="Y908" s="2" t="str">
        <f t="shared" si="986"/>
        <v/>
      </c>
      <c r="Z908" s="2" t="str">
        <f t="shared" si="986"/>
        <v/>
      </c>
      <c r="AA908" s="2" t="str">
        <f t="shared" si="986"/>
        <v/>
      </c>
      <c r="AB908" s="2" t="str">
        <f t="shared" si="986"/>
        <v/>
      </c>
      <c r="AC908" s="2" t="str">
        <f t="shared" si="986"/>
        <v/>
      </c>
      <c r="AD908" s="2" t="str">
        <f t="shared" si="986"/>
        <v/>
      </c>
      <c r="AE908" s="2" t="str">
        <f t="shared" si="986"/>
        <v/>
      </c>
      <c r="AF908" s="2" t="str">
        <f t="shared" si="986"/>
        <v/>
      </c>
      <c r="AG908" s="2" t="str">
        <f t="shared" si="986"/>
        <v/>
      </c>
      <c r="AH908" s="2" t="str">
        <f t="shared" si="986"/>
        <v/>
      </c>
      <c r="AI908" s="2" t="str">
        <f t="shared" si="986"/>
        <v/>
      </c>
    </row>
    <row r="909" spans="2:35" ht="15" customHeight="1" x14ac:dyDescent="0.3">
      <c r="B909" t="s">
        <v>96</v>
      </c>
      <c r="C909" t="s">
        <v>389</v>
      </c>
      <c r="D909" t="s">
        <v>9</v>
      </c>
      <c r="E909" s="9" t="s">
        <v>545</v>
      </c>
      <c r="F909" t="s">
        <v>150</v>
      </c>
      <c r="G909" s="9"/>
      <c r="H909" s="3">
        <v>2000</v>
      </c>
      <c r="I909" s="8">
        <f>IF(H909="","",INDEX(Systems!F$4:F$985,MATCH($F909,Systems!D$4:D$985,0),1))</f>
        <v>4</v>
      </c>
      <c r="J909" s="9">
        <f>IF(H909="","",INDEX(Systems!E$4:E$985,MATCH($F909,Systems!D$4:D$985,0),1))</f>
        <v>20</v>
      </c>
      <c r="K909" s="9" t="s">
        <v>109</v>
      </c>
      <c r="L909" s="9">
        <v>1995</v>
      </c>
      <c r="M909" s="9">
        <v>2</v>
      </c>
      <c r="N909" s="8">
        <f t="shared" si="945"/>
        <v>8000</v>
      </c>
      <c r="O909" s="9">
        <f t="shared" si="946"/>
        <v>2019</v>
      </c>
      <c r="P909" s="2">
        <f t="shared" ref="P909:AI909" si="987">IF($B909="","",IF($O909=P$3,$N909*(1+(O$2*0.03)),IF(P$3=$O909+$J909,$N909*(1+(O$2*0.03)),IF(P$3=$O909+2*$J909,$N909*(1+(O$2*0.03)),IF(P$3=$O909+3*$J909,$N909*(1+(O$2*0.03)),IF(P$3=$O909+4*$J909,$N909*(1+(O$2*0.03)),IF(P$3=$O909+5*$J909,$N909*(1+(O$2*0.03)),"")))))))</f>
        <v>8000</v>
      </c>
      <c r="Q909" s="2" t="str">
        <f t="shared" si="987"/>
        <v/>
      </c>
      <c r="R909" s="2" t="str">
        <f t="shared" si="987"/>
        <v/>
      </c>
      <c r="S909" s="2" t="str">
        <f t="shared" si="987"/>
        <v/>
      </c>
      <c r="T909" s="2" t="str">
        <f t="shared" si="987"/>
        <v/>
      </c>
      <c r="U909" s="2" t="str">
        <f t="shared" si="987"/>
        <v/>
      </c>
      <c r="V909" s="2" t="str">
        <f t="shared" si="987"/>
        <v/>
      </c>
      <c r="W909" s="2" t="str">
        <f t="shared" si="987"/>
        <v/>
      </c>
      <c r="X909" s="2" t="str">
        <f t="shared" si="987"/>
        <v/>
      </c>
      <c r="Y909" s="2" t="str">
        <f t="shared" si="987"/>
        <v/>
      </c>
      <c r="Z909" s="2" t="str">
        <f t="shared" si="987"/>
        <v/>
      </c>
      <c r="AA909" s="2" t="str">
        <f t="shared" si="987"/>
        <v/>
      </c>
      <c r="AB909" s="2" t="str">
        <f t="shared" si="987"/>
        <v/>
      </c>
      <c r="AC909" s="2" t="str">
        <f t="shared" si="987"/>
        <v/>
      </c>
      <c r="AD909" s="2" t="str">
        <f t="shared" si="987"/>
        <v/>
      </c>
      <c r="AE909" s="2" t="str">
        <f t="shared" si="987"/>
        <v/>
      </c>
      <c r="AF909" s="2" t="str">
        <f t="shared" si="987"/>
        <v/>
      </c>
      <c r="AG909" s="2" t="str">
        <f t="shared" si="987"/>
        <v/>
      </c>
      <c r="AH909" s="2" t="str">
        <f t="shared" si="987"/>
        <v/>
      </c>
      <c r="AI909" s="2" t="str">
        <f t="shared" si="987"/>
        <v/>
      </c>
    </row>
    <row r="910" spans="2:35" ht="15" customHeight="1" x14ac:dyDescent="0.3">
      <c r="B910" t="s">
        <v>96</v>
      </c>
      <c r="C910" t="s">
        <v>389</v>
      </c>
      <c r="D910" t="s">
        <v>9</v>
      </c>
      <c r="E910" s="9" t="s">
        <v>483</v>
      </c>
      <c r="F910" t="s">
        <v>150</v>
      </c>
      <c r="G910" s="9"/>
      <c r="H910" s="3">
        <v>460</v>
      </c>
      <c r="I910" s="8">
        <f>IF(H910="","",INDEX(Systems!F$4:F$985,MATCH($F910,Systems!D$4:D$985,0),1))</f>
        <v>4</v>
      </c>
      <c r="J910" s="9">
        <f>IF(H910="","",INDEX(Systems!E$4:E$985,MATCH($F910,Systems!D$4:D$985,0),1))</f>
        <v>20</v>
      </c>
      <c r="K910" s="9" t="s">
        <v>108</v>
      </c>
      <c r="L910" s="9">
        <v>2000</v>
      </c>
      <c r="M910" s="9">
        <v>2</v>
      </c>
      <c r="N910" s="8">
        <f t="shared" si="945"/>
        <v>1840</v>
      </c>
      <c r="O910" s="9">
        <f t="shared" si="946"/>
        <v>2019</v>
      </c>
      <c r="P910" s="2">
        <f t="shared" ref="P910:AI910" si="988">IF($B910="","",IF($O910=P$3,$N910*(1+(O$2*0.03)),IF(P$3=$O910+$J910,$N910*(1+(O$2*0.03)),IF(P$3=$O910+2*$J910,$N910*(1+(O$2*0.03)),IF(P$3=$O910+3*$J910,$N910*(1+(O$2*0.03)),IF(P$3=$O910+4*$J910,$N910*(1+(O$2*0.03)),IF(P$3=$O910+5*$J910,$N910*(1+(O$2*0.03)),"")))))))</f>
        <v>1840</v>
      </c>
      <c r="Q910" s="2" t="str">
        <f t="shared" si="988"/>
        <v/>
      </c>
      <c r="R910" s="2" t="str">
        <f t="shared" si="988"/>
        <v/>
      </c>
      <c r="S910" s="2" t="str">
        <f t="shared" si="988"/>
        <v/>
      </c>
      <c r="T910" s="2" t="str">
        <f t="shared" si="988"/>
        <v/>
      </c>
      <c r="U910" s="2" t="str">
        <f t="shared" si="988"/>
        <v/>
      </c>
      <c r="V910" s="2" t="str">
        <f t="shared" si="988"/>
        <v/>
      </c>
      <c r="W910" s="2" t="str">
        <f t="shared" si="988"/>
        <v/>
      </c>
      <c r="X910" s="2" t="str">
        <f t="shared" si="988"/>
        <v/>
      </c>
      <c r="Y910" s="2" t="str">
        <f t="shared" si="988"/>
        <v/>
      </c>
      <c r="Z910" s="2" t="str">
        <f t="shared" si="988"/>
        <v/>
      </c>
      <c r="AA910" s="2" t="str">
        <f t="shared" si="988"/>
        <v/>
      </c>
      <c r="AB910" s="2" t="str">
        <f t="shared" si="988"/>
        <v/>
      </c>
      <c r="AC910" s="2" t="str">
        <f t="shared" si="988"/>
        <v/>
      </c>
      <c r="AD910" s="2" t="str">
        <f t="shared" si="988"/>
        <v/>
      </c>
      <c r="AE910" s="2" t="str">
        <f t="shared" si="988"/>
        <v/>
      </c>
      <c r="AF910" s="2" t="str">
        <f t="shared" si="988"/>
        <v/>
      </c>
      <c r="AG910" s="2" t="str">
        <f t="shared" si="988"/>
        <v/>
      </c>
      <c r="AH910" s="2" t="str">
        <f t="shared" si="988"/>
        <v/>
      </c>
      <c r="AI910" s="2" t="str">
        <f t="shared" si="988"/>
        <v/>
      </c>
    </row>
    <row r="911" spans="2:35" ht="15" customHeight="1" x14ac:dyDescent="0.3">
      <c r="B911" t="s">
        <v>96</v>
      </c>
      <c r="C911" t="s">
        <v>389</v>
      </c>
      <c r="D911" t="s">
        <v>8</v>
      </c>
      <c r="E911" s="9" t="s">
        <v>544</v>
      </c>
      <c r="F911" t="s">
        <v>145</v>
      </c>
      <c r="G911" s="9"/>
      <c r="H911" s="3">
        <v>1920</v>
      </c>
      <c r="I911" s="8">
        <f>IF(H911="","",INDEX(Systems!F$4:F$985,MATCH($F911,Systems!D$4:D$985,0),1))</f>
        <v>18</v>
      </c>
      <c r="J911" s="9">
        <f>IF(H911="","",INDEX(Systems!E$4:E$985,MATCH($F911,Systems!D$4:D$985,0),1))</f>
        <v>30</v>
      </c>
      <c r="K911" s="9" t="s">
        <v>108</v>
      </c>
      <c r="L911" s="9">
        <v>2000</v>
      </c>
      <c r="M911" s="9">
        <v>3</v>
      </c>
      <c r="N911" s="8">
        <f t="shared" si="945"/>
        <v>34560</v>
      </c>
      <c r="O911" s="9">
        <f t="shared" si="946"/>
        <v>2030</v>
      </c>
      <c r="P911" s="2" t="str">
        <f t="shared" ref="P911:AI911" si="989">IF($B911="","",IF($O911=P$3,$N911*(1+(O$2*0.03)),IF(P$3=$O911+$J911,$N911*(1+(O$2*0.03)),IF(P$3=$O911+2*$J911,$N911*(1+(O$2*0.03)),IF(P$3=$O911+3*$J911,$N911*(1+(O$2*0.03)),IF(P$3=$O911+4*$J911,$N911*(1+(O$2*0.03)),IF(P$3=$O911+5*$J911,$N911*(1+(O$2*0.03)),"")))))))</f>
        <v/>
      </c>
      <c r="Q911" s="2" t="str">
        <f t="shared" si="989"/>
        <v/>
      </c>
      <c r="R911" s="2" t="str">
        <f t="shared" si="989"/>
        <v/>
      </c>
      <c r="S911" s="2" t="str">
        <f t="shared" si="989"/>
        <v/>
      </c>
      <c r="T911" s="2" t="str">
        <f t="shared" si="989"/>
        <v/>
      </c>
      <c r="U911" s="2" t="str">
        <f t="shared" si="989"/>
        <v/>
      </c>
      <c r="V911" s="2" t="str">
        <f t="shared" si="989"/>
        <v/>
      </c>
      <c r="W911" s="2" t="str">
        <f t="shared" si="989"/>
        <v/>
      </c>
      <c r="X911" s="2" t="str">
        <f t="shared" si="989"/>
        <v/>
      </c>
      <c r="Y911" s="2" t="str">
        <f t="shared" si="989"/>
        <v/>
      </c>
      <c r="Z911" s="2" t="str">
        <f t="shared" si="989"/>
        <v/>
      </c>
      <c r="AA911" s="2">
        <f t="shared" si="989"/>
        <v>45964.800000000003</v>
      </c>
      <c r="AB911" s="2" t="str">
        <f t="shared" si="989"/>
        <v/>
      </c>
      <c r="AC911" s="2" t="str">
        <f t="shared" si="989"/>
        <v/>
      </c>
      <c r="AD911" s="2" t="str">
        <f t="shared" si="989"/>
        <v/>
      </c>
      <c r="AE911" s="2" t="str">
        <f t="shared" si="989"/>
        <v/>
      </c>
      <c r="AF911" s="2" t="str">
        <f t="shared" si="989"/>
        <v/>
      </c>
      <c r="AG911" s="2" t="str">
        <f t="shared" si="989"/>
        <v/>
      </c>
      <c r="AH911" s="2" t="str">
        <f t="shared" si="989"/>
        <v/>
      </c>
      <c r="AI911" s="2" t="str">
        <f t="shared" si="989"/>
        <v/>
      </c>
    </row>
    <row r="912" spans="2:35" ht="15" customHeight="1" x14ac:dyDescent="0.3">
      <c r="B912" t="s">
        <v>96</v>
      </c>
      <c r="C912" t="s">
        <v>389</v>
      </c>
      <c r="D912" t="s">
        <v>8</v>
      </c>
      <c r="E912" s="9" t="s">
        <v>485</v>
      </c>
      <c r="F912" t="s">
        <v>145</v>
      </c>
      <c r="G912" s="9"/>
      <c r="H912" s="3">
        <v>2000</v>
      </c>
      <c r="I912" s="8">
        <f>IF(H912="","",INDEX(Systems!F$4:F$985,MATCH($F912,Systems!D$4:D$985,0),1))</f>
        <v>18</v>
      </c>
      <c r="J912" s="9">
        <f>IF(H912="","",INDEX(Systems!E$4:E$985,MATCH($F912,Systems!D$4:D$985,0),1))</f>
        <v>30</v>
      </c>
      <c r="K912" s="9" t="s">
        <v>109</v>
      </c>
      <c r="L912" s="9">
        <v>1945</v>
      </c>
      <c r="M912" s="9">
        <v>3</v>
      </c>
      <c r="N912" s="8">
        <f t="shared" si="945"/>
        <v>36000</v>
      </c>
      <c r="O912" s="9">
        <f t="shared" si="946"/>
        <v>2019</v>
      </c>
      <c r="P912" s="2">
        <f t="shared" ref="P912:AI912" si="990">IF($B912="","",IF($O912=P$3,$N912*(1+(O$2*0.03)),IF(P$3=$O912+$J912,$N912*(1+(O$2*0.03)),IF(P$3=$O912+2*$J912,$N912*(1+(O$2*0.03)),IF(P$3=$O912+3*$J912,$N912*(1+(O$2*0.03)),IF(P$3=$O912+4*$J912,$N912*(1+(O$2*0.03)),IF(P$3=$O912+5*$J912,$N912*(1+(O$2*0.03)),"")))))))</f>
        <v>36000</v>
      </c>
      <c r="Q912" s="2" t="str">
        <f t="shared" si="990"/>
        <v/>
      </c>
      <c r="R912" s="2" t="str">
        <f t="shared" si="990"/>
        <v/>
      </c>
      <c r="S912" s="2" t="str">
        <f t="shared" si="990"/>
        <v/>
      </c>
      <c r="T912" s="2" t="str">
        <f t="shared" si="990"/>
        <v/>
      </c>
      <c r="U912" s="2" t="str">
        <f t="shared" si="990"/>
        <v/>
      </c>
      <c r="V912" s="2" t="str">
        <f t="shared" si="990"/>
        <v/>
      </c>
      <c r="W912" s="2" t="str">
        <f t="shared" si="990"/>
        <v/>
      </c>
      <c r="X912" s="2" t="str">
        <f t="shared" si="990"/>
        <v/>
      </c>
      <c r="Y912" s="2" t="str">
        <f t="shared" si="990"/>
        <v/>
      </c>
      <c r="Z912" s="2" t="str">
        <f t="shared" si="990"/>
        <v/>
      </c>
      <c r="AA912" s="2" t="str">
        <f t="shared" si="990"/>
        <v/>
      </c>
      <c r="AB912" s="2" t="str">
        <f t="shared" si="990"/>
        <v/>
      </c>
      <c r="AC912" s="2" t="str">
        <f t="shared" si="990"/>
        <v/>
      </c>
      <c r="AD912" s="2" t="str">
        <f t="shared" si="990"/>
        <v/>
      </c>
      <c r="AE912" s="2" t="str">
        <f t="shared" si="990"/>
        <v/>
      </c>
      <c r="AF912" s="2" t="str">
        <f t="shared" si="990"/>
        <v/>
      </c>
      <c r="AG912" s="2" t="str">
        <f t="shared" si="990"/>
        <v/>
      </c>
      <c r="AH912" s="2" t="str">
        <f t="shared" si="990"/>
        <v/>
      </c>
      <c r="AI912" s="2" t="str">
        <f t="shared" si="990"/>
        <v/>
      </c>
    </row>
    <row r="913" spans="2:35" ht="15" customHeight="1" x14ac:dyDescent="0.3">
      <c r="B913" t="s">
        <v>96</v>
      </c>
      <c r="C913" t="s">
        <v>389</v>
      </c>
      <c r="D913" t="s">
        <v>8</v>
      </c>
      <c r="E913" s="9" t="s">
        <v>545</v>
      </c>
      <c r="F913" t="s">
        <v>145</v>
      </c>
      <c r="G913" s="9"/>
      <c r="H913" s="3">
        <v>2000</v>
      </c>
      <c r="I913" s="8">
        <f>IF(H913="","",INDEX(Systems!F$4:F$985,MATCH($F913,Systems!D$4:D$985,0),1))</f>
        <v>18</v>
      </c>
      <c r="J913" s="9">
        <f>IF(H913="","",INDEX(Systems!E$4:E$985,MATCH($F913,Systems!D$4:D$985,0),1))</f>
        <v>30</v>
      </c>
      <c r="K913" s="9" t="s">
        <v>109</v>
      </c>
      <c r="L913" s="9">
        <v>1945</v>
      </c>
      <c r="M913" s="9">
        <v>3</v>
      </c>
      <c r="N913" s="8">
        <f t="shared" si="945"/>
        <v>36000</v>
      </c>
      <c r="O913" s="9">
        <f t="shared" si="946"/>
        <v>2019</v>
      </c>
      <c r="P913" s="2">
        <f t="shared" ref="P913:AI913" si="991">IF($B913="","",IF($O913=P$3,$N913*(1+(O$2*0.03)),IF(P$3=$O913+$J913,$N913*(1+(O$2*0.03)),IF(P$3=$O913+2*$J913,$N913*(1+(O$2*0.03)),IF(P$3=$O913+3*$J913,$N913*(1+(O$2*0.03)),IF(P$3=$O913+4*$J913,$N913*(1+(O$2*0.03)),IF(P$3=$O913+5*$J913,$N913*(1+(O$2*0.03)),"")))))))</f>
        <v>36000</v>
      </c>
      <c r="Q913" s="2" t="str">
        <f t="shared" si="991"/>
        <v/>
      </c>
      <c r="R913" s="2" t="str">
        <f t="shared" si="991"/>
        <v/>
      </c>
      <c r="S913" s="2" t="str">
        <f t="shared" si="991"/>
        <v/>
      </c>
      <c r="T913" s="2" t="str">
        <f t="shared" si="991"/>
        <v/>
      </c>
      <c r="U913" s="2" t="str">
        <f t="shared" si="991"/>
        <v/>
      </c>
      <c r="V913" s="2" t="str">
        <f t="shared" si="991"/>
        <v/>
      </c>
      <c r="W913" s="2" t="str">
        <f t="shared" si="991"/>
        <v/>
      </c>
      <c r="X913" s="2" t="str">
        <f t="shared" si="991"/>
        <v/>
      </c>
      <c r="Y913" s="2" t="str">
        <f t="shared" si="991"/>
        <v/>
      </c>
      <c r="Z913" s="2" t="str">
        <f t="shared" si="991"/>
        <v/>
      </c>
      <c r="AA913" s="2" t="str">
        <f t="shared" si="991"/>
        <v/>
      </c>
      <c r="AB913" s="2" t="str">
        <f t="shared" si="991"/>
        <v/>
      </c>
      <c r="AC913" s="2" t="str">
        <f t="shared" si="991"/>
        <v/>
      </c>
      <c r="AD913" s="2" t="str">
        <f t="shared" si="991"/>
        <v/>
      </c>
      <c r="AE913" s="2" t="str">
        <f t="shared" si="991"/>
        <v/>
      </c>
      <c r="AF913" s="2" t="str">
        <f t="shared" si="991"/>
        <v/>
      </c>
      <c r="AG913" s="2" t="str">
        <f t="shared" si="991"/>
        <v/>
      </c>
      <c r="AH913" s="2" t="str">
        <f t="shared" si="991"/>
        <v/>
      </c>
      <c r="AI913" s="2" t="str">
        <f t="shared" si="991"/>
        <v/>
      </c>
    </row>
    <row r="914" spans="2:35" ht="15" customHeight="1" x14ac:dyDescent="0.3">
      <c r="B914" t="s">
        <v>96</v>
      </c>
      <c r="C914" t="s">
        <v>389</v>
      </c>
      <c r="D914" t="s">
        <v>8</v>
      </c>
      <c r="E914" s="9" t="s">
        <v>483</v>
      </c>
      <c r="F914" t="s">
        <v>145</v>
      </c>
      <c r="G914" s="9"/>
      <c r="H914" s="3">
        <v>460</v>
      </c>
      <c r="I914" s="8">
        <f>IF(H914="","",INDEX(Systems!F$4:F$985,MATCH($F914,Systems!D$4:D$985,0),1))</f>
        <v>18</v>
      </c>
      <c r="J914" s="9">
        <f>IF(H914="","",INDEX(Systems!E$4:E$985,MATCH($F914,Systems!D$4:D$985,0),1))</f>
        <v>30</v>
      </c>
      <c r="K914" s="9" t="s">
        <v>108</v>
      </c>
      <c r="L914" s="9">
        <v>2000</v>
      </c>
      <c r="M914" s="9">
        <v>3</v>
      </c>
      <c r="N914" s="8">
        <f t="shared" si="945"/>
        <v>8280</v>
      </c>
      <c r="O914" s="9">
        <f t="shared" si="946"/>
        <v>2030</v>
      </c>
      <c r="P914" s="2" t="str">
        <f t="shared" ref="P914:AI914" si="992">IF($B914="","",IF($O914=P$3,$N914*(1+(O$2*0.03)),IF(P$3=$O914+$J914,$N914*(1+(O$2*0.03)),IF(P$3=$O914+2*$J914,$N914*(1+(O$2*0.03)),IF(P$3=$O914+3*$J914,$N914*(1+(O$2*0.03)),IF(P$3=$O914+4*$J914,$N914*(1+(O$2*0.03)),IF(P$3=$O914+5*$J914,$N914*(1+(O$2*0.03)),"")))))))</f>
        <v/>
      </c>
      <c r="Q914" s="2" t="str">
        <f t="shared" si="992"/>
        <v/>
      </c>
      <c r="R914" s="2" t="str">
        <f t="shared" si="992"/>
        <v/>
      </c>
      <c r="S914" s="2" t="str">
        <f t="shared" si="992"/>
        <v/>
      </c>
      <c r="T914" s="2" t="str">
        <f t="shared" si="992"/>
        <v/>
      </c>
      <c r="U914" s="2" t="str">
        <f t="shared" si="992"/>
        <v/>
      </c>
      <c r="V914" s="2" t="str">
        <f t="shared" si="992"/>
        <v/>
      </c>
      <c r="W914" s="2" t="str">
        <f t="shared" si="992"/>
        <v/>
      </c>
      <c r="X914" s="2" t="str">
        <f t="shared" si="992"/>
        <v/>
      </c>
      <c r="Y914" s="2" t="str">
        <f t="shared" si="992"/>
        <v/>
      </c>
      <c r="Z914" s="2" t="str">
        <f t="shared" si="992"/>
        <v/>
      </c>
      <c r="AA914" s="2">
        <f t="shared" si="992"/>
        <v>11012.400000000001</v>
      </c>
      <c r="AB914" s="2" t="str">
        <f t="shared" si="992"/>
        <v/>
      </c>
      <c r="AC914" s="2" t="str">
        <f t="shared" si="992"/>
        <v/>
      </c>
      <c r="AD914" s="2" t="str">
        <f t="shared" si="992"/>
        <v/>
      </c>
      <c r="AE914" s="2" t="str">
        <f t="shared" si="992"/>
        <v/>
      </c>
      <c r="AF914" s="2" t="str">
        <f t="shared" si="992"/>
        <v/>
      </c>
      <c r="AG914" s="2" t="str">
        <f t="shared" si="992"/>
        <v/>
      </c>
      <c r="AH914" s="2" t="str">
        <f t="shared" si="992"/>
        <v/>
      </c>
      <c r="AI914" s="2" t="str">
        <f t="shared" si="992"/>
        <v/>
      </c>
    </row>
    <row r="915" spans="2:35" ht="15" customHeight="1" x14ac:dyDescent="0.3">
      <c r="B915" t="s">
        <v>96</v>
      </c>
      <c r="C915" t="s">
        <v>389</v>
      </c>
      <c r="D915" t="s">
        <v>11</v>
      </c>
      <c r="E915" s="9" t="s">
        <v>410</v>
      </c>
      <c r="F915" t="s">
        <v>79</v>
      </c>
      <c r="G915" s="9"/>
      <c r="H915" s="3">
        <v>1629</v>
      </c>
      <c r="I915" s="8">
        <f>IF(H915="","",INDEX(Systems!F$4:F$985,MATCH($F915,Systems!D$4:D$985,0),1))</f>
        <v>22.5</v>
      </c>
      <c r="J915" s="9">
        <f>IF(H915="","",INDEX(Systems!E$4:E$985,MATCH($F915,Systems!D$4:D$985,0),1))</f>
        <v>15</v>
      </c>
      <c r="K915" s="9" t="s">
        <v>109</v>
      </c>
      <c r="L915" s="9">
        <v>2000</v>
      </c>
      <c r="M915" s="9">
        <v>3</v>
      </c>
      <c r="N915" s="8">
        <f t="shared" si="945"/>
        <v>36652.5</v>
      </c>
      <c r="O915" s="9">
        <f t="shared" si="946"/>
        <v>2019</v>
      </c>
      <c r="P915" s="2">
        <f t="shared" ref="P915:AI915" si="993">IF($B915="","",IF($O915=P$3,$N915*(1+(O$2*0.03)),IF(P$3=$O915+$J915,$N915*(1+(O$2*0.03)),IF(P$3=$O915+2*$J915,$N915*(1+(O$2*0.03)),IF(P$3=$O915+3*$J915,$N915*(1+(O$2*0.03)),IF(P$3=$O915+4*$J915,$N915*(1+(O$2*0.03)),IF(P$3=$O915+5*$J915,$N915*(1+(O$2*0.03)),"")))))))</f>
        <v>36652.5</v>
      </c>
      <c r="Q915" s="2" t="str">
        <f t="shared" si="993"/>
        <v/>
      </c>
      <c r="R915" s="2" t="str">
        <f t="shared" si="993"/>
        <v/>
      </c>
      <c r="S915" s="2" t="str">
        <f t="shared" si="993"/>
        <v/>
      </c>
      <c r="T915" s="2" t="str">
        <f t="shared" si="993"/>
        <v/>
      </c>
      <c r="U915" s="2" t="str">
        <f t="shared" si="993"/>
        <v/>
      </c>
      <c r="V915" s="2" t="str">
        <f t="shared" si="993"/>
        <v/>
      </c>
      <c r="W915" s="2" t="str">
        <f t="shared" si="993"/>
        <v/>
      </c>
      <c r="X915" s="2" t="str">
        <f t="shared" si="993"/>
        <v/>
      </c>
      <c r="Y915" s="2" t="str">
        <f t="shared" si="993"/>
        <v/>
      </c>
      <c r="Z915" s="2" t="str">
        <f t="shared" si="993"/>
        <v/>
      </c>
      <c r="AA915" s="2" t="str">
        <f t="shared" si="993"/>
        <v/>
      </c>
      <c r="AB915" s="2" t="str">
        <f t="shared" si="993"/>
        <v/>
      </c>
      <c r="AC915" s="2" t="str">
        <f t="shared" si="993"/>
        <v/>
      </c>
      <c r="AD915" s="2" t="str">
        <f t="shared" si="993"/>
        <v/>
      </c>
      <c r="AE915" s="2">
        <f t="shared" si="993"/>
        <v>53146.125</v>
      </c>
      <c r="AF915" s="2" t="str">
        <f t="shared" si="993"/>
        <v/>
      </c>
      <c r="AG915" s="2" t="str">
        <f t="shared" si="993"/>
        <v/>
      </c>
      <c r="AH915" s="2" t="str">
        <f t="shared" si="993"/>
        <v/>
      </c>
      <c r="AI915" s="2" t="str">
        <f t="shared" si="993"/>
        <v/>
      </c>
    </row>
    <row r="916" spans="2:35" ht="15" customHeight="1" x14ac:dyDescent="0.3">
      <c r="B916" t="s">
        <v>96</v>
      </c>
      <c r="C916" t="s">
        <v>389</v>
      </c>
      <c r="D916" t="s">
        <v>11</v>
      </c>
      <c r="E916" s="9" t="s">
        <v>412</v>
      </c>
      <c r="F916" t="s">
        <v>79</v>
      </c>
      <c r="G916" s="9"/>
      <c r="H916" s="3">
        <v>107</v>
      </c>
      <c r="I916" s="8">
        <f>IF(H916="","",INDEX(Systems!F$4:F$985,MATCH($F916,Systems!D$4:D$985,0),1))</f>
        <v>22.5</v>
      </c>
      <c r="J916" s="9">
        <f>IF(H916="","",INDEX(Systems!E$4:E$985,MATCH($F916,Systems!D$4:D$985,0),1))</f>
        <v>15</v>
      </c>
      <c r="K916" s="9" t="s">
        <v>109</v>
      </c>
      <c r="L916" s="9">
        <v>2000</v>
      </c>
      <c r="M916" s="9">
        <v>3</v>
      </c>
      <c r="N916" s="8">
        <f t="shared" si="945"/>
        <v>2407.5</v>
      </c>
      <c r="O916" s="9">
        <f t="shared" si="946"/>
        <v>2019</v>
      </c>
      <c r="P916" s="2">
        <f t="shared" ref="P916:AI916" si="994">IF($B916="","",IF($O916=P$3,$N916*(1+(O$2*0.03)),IF(P$3=$O916+$J916,$N916*(1+(O$2*0.03)),IF(P$3=$O916+2*$J916,$N916*(1+(O$2*0.03)),IF(P$3=$O916+3*$J916,$N916*(1+(O$2*0.03)),IF(P$3=$O916+4*$J916,$N916*(1+(O$2*0.03)),IF(P$3=$O916+5*$J916,$N916*(1+(O$2*0.03)),"")))))))</f>
        <v>2407.5</v>
      </c>
      <c r="Q916" s="2" t="str">
        <f t="shared" si="994"/>
        <v/>
      </c>
      <c r="R916" s="2" t="str">
        <f t="shared" si="994"/>
        <v/>
      </c>
      <c r="S916" s="2" t="str">
        <f t="shared" si="994"/>
        <v/>
      </c>
      <c r="T916" s="2" t="str">
        <f t="shared" si="994"/>
        <v/>
      </c>
      <c r="U916" s="2" t="str">
        <f t="shared" si="994"/>
        <v/>
      </c>
      <c r="V916" s="2" t="str">
        <f t="shared" si="994"/>
        <v/>
      </c>
      <c r="W916" s="2" t="str">
        <f t="shared" si="994"/>
        <v/>
      </c>
      <c r="X916" s="2" t="str">
        <f t="shared" si="994"/>
        <v/>
      </c>
      <c r="Y916" s="2" t="str">
        <f t="shared" si="994"/>
        <v/>
      </c>
      <c r="Z916" s="2" t="str">
        <f t="shared" si="994"/>
        <v/>
      </c>
      <c r="AA916" s="2" t="str">
        <f t="shared" si="994"/>
        <v/>
      </c>
      <c r="AB916" s="2" t="str">
        <f t="shared" si="994"/>
        <v/>
      </c>
      <c r="AC916" s="2" t="str">
        <f t="shared" si="994"/>
        <v/>
      </c>
      <c r="AD916" s="2" t="str">
        <f t="shared" si="994"/>
        <v/>
      </c>
      <c r="AE916" s="2">
        <f t="shared" si="994"/>
        <v>3490.875</v>
      </c>
      <c r="AF916" s="2" t="str">
        <f t="shared" si="994"/>
        <v/>
      </c>
      <c r="AG916" s="2" t="str">
        <f t="shared" si="994"/>
        <v/>
      </c>
      <c r="AH916" s="2" t="str">
        <f t="shared" si="994"/>
        <v/>
      </c>
      <c r="AI916" s="2" t="str">
        <f t="shared" si="994"/>
        <v/>
      </c>
    </row>
    <row r="917" spans="2:35" ht="15" customHeight="1" x14ac:dyDescent="0.3">
      <c r="B917" t="s">
        <v>96</v>
      </c>
      <c r="C917" t="s">
        <v>389</v>
      </c>
      <c r="D917" t="s">
        <v>11</v>
      </c>
      <c r="E917" s="9" t="s">
        <v>411</v>
      </c>
      <c r="F917" t="s">
        <v>79</v>
      </c>
      <c r="G917" s="9"/>
      <c r="H917" s="3">
        <v>33</v>
      </c>
      <c r="I917" s="8">
        <f>IF(H917="","",INDEX(Systems!F$4:F$985,MATCH($F917,Systems!D$4:D$985,0),1))</f>
        <v>22.5</v>
      </c>
      <c r="J917" s="9">
        <f>IF(H917="","",INDEX(Systems!E$4:E$985,MATCH($F917,Systems!D$4:D$985,0),1))</f>
        <v>15</v>
      </c>
      <c r="K917" s="9" t="s">
        <v>109</v>
      </c>
      <c r="L917" s="9">
        <v>2000</v>
      </c>
      <c r="M917" s="9">
        <v>3</v>
      </c>
      <c r="N917" s="8">
        <f t="shared" si="945"/>
        <v>742.5</v>
      </c>
      <c r="O917" s="9">
        <f t="shared" si="946"/>
        <v>2019</v>
      </c>
      <c r="P917" s="2">
        <f t="shared" ref="P917:AI917" si="995">IF($B917="","",IF($O917=P$3,$N917*(1+(O$2*0.03)),IF(P$3=$O917+$J917,$N917*(1+(O$2*0.03)),IF(P$3=$O917+2*$J917,$N917*(1+(O$2*0.03)),IF(P$3=$O917+3*$J917,$N917*(1+(O$2*0.03)),IF(P$3=$O917+4*$J917,$N917*(1+(O$2*0.03)),IF(P$3=$O917+5*$J917,$N917*(1+(O$2*0.03)),"")))))))</f>
        <v>742.5</v>
      </c>
      <c r="Q917" s="2" t="str">
        <f t="shared" si="995"/>
        <v/>
      </c>
      <c r="R917" s="2" t="str">
        <f t="shared" si="995"/>
        <v/>
      </c>
      <c r="S917" s="2" t="str">
        <f t="shared" si="995"/>
        <v/>
      </c>
      <c r="T917" s="2" t="str">
        <f t="shared" si="995"/>
        <v/>
      </c>
      <c r="U917" s="2" t="str">
        <f t="shared" si="995"/>
        <v/>
      </c>
      <c r="V917" s="2" t="str">
        <f t="shared" si="995"/>
        <v/>
      </c>
      <c r="W917" s="2" t="str">
        <f t="shared" si="995"/>
        <v/>
      </c>
      <c r="X917" s="2" t="str">
        <f t="shared" si="995"/>
        <v/>
      </c>
      <c r="Y917" s="2" t="str">
        <f t="shared" si="995"/>
        <v/>
      </c>
      <c r="Z917" s="2" t="str">
        <f t="shared" si="995"/>
        <v/>
      </c>
      <c r="AA917" s="2" t="str">
        <f t="shared" si="995"/>
        <v/>
      </c>
      <c r="AB917" s="2" t="str">
        <f t="shared" si="995"/>
        <v/>
      </c>
      <c r="AC917" s="2" t="str">
        <f t="shared" si="995"/>
        <v/>
      </c>
      <c r="AD917" s="2" t="str">
        <f t="shared" si="995"/>
        <v/>
      </c>
      <c r="AE917" s="2">
        <f t="shared" si="995"/>
        <v>1076.625</v>
      </c>
      <c r="AF917" s="2" t="str">
        <f t="shared" si="995"/>
        <v/>
      </c>
      <c r="AG917" s="2" t="str">
        <f t="shared" si="995"/>
        <v/>
      </c>
      <c r="AH917" s="2" t="str">
        <f t="shared" si="995"/>
        <v/>
      </c>
      <c r="AI917" s="2" t="str">
        <f t="shared" si="995"/>
        <v/>
      </c>
    </row>
    <row r="918" spans="2:35" ht="15" customHeight="1" x14ac:dyDescent="0.3">
      <c r="B918" t="s">
        <v>96</v>
      </c>
      <c r="C918" t="s">
        <v>389</v>
      </c>
      <c r="D918" t="s">
        <v>11</v>
      </c>
      <c r="E918" s="9" t="s">
        <v>547</v>
      </c>
      <c r="F918" t="s">
        <v>79</v>
      </c>
      <c r="G918" s="9"/>
      <c r="H918" s="3">
        <v>200</v>
      </c>
      <c r="I918" s="8">
        <f>IF(H918="","",INDEX(Systems!F$4:F$985,MATCH($F918,Systems!D$4:D$985,0),1))</f>
        <v>22.5</v>
      </c>
      <c r="J918" s="9">
        <f>IF(H918="","",INDEX(Systems!E$4:E$985,MATCH($F918,Systems!D$4:D$985,0),1))</f>
        <v>15</v>
      </c>
      <c r="K918" s="9" t="s">
        <v>109</v>
      </c>
      <c r="L918" s="9">
        <v>2000</v>
      </c>
      <c r="M918" s="9">
        <v>3</v>
      </c>
      <c r="N918" s="8">
        <f t="shared" si="945"/>
        <v>4500</v>
      </c>
      <c r="O918" s="9">
        <f t="shared" si="946"/>
        <v>2019</v>
      </c>
      <c r="P918" s="2">
        <f t="shared" ref="P918:AI918" si="996">IF($B918="","",IF($O918=P$3,$N918*(1+(O$2*0.03)),IF(P$3=$O918+$J918,$N918*(1+(O$2*0.03)),IF(P$3=$O918+2*$J918,$N918*(1+(O$2*0.03)),IF(P$3=$O918+3*$J918,$N918*(1+(O$2*0.03)),IF(P$3=$O918+4*$J918,$N918*(1+(O$2*0.03)),IF(P$3=$O918+5*$J918,$N918*(1+(O$2*0.03)),"")))))))</f>
        <v>4500</v>
      </c>
      <c r="Q918" s="2" t="str">
        <f t="shared" si="996"/>
        <v/>
      </c>
      <c r="R918" s="2" t="str">
        <f t="shared" si="996"/>
        <v/>
      </c>
      <c r="S918" s="2" t="str">
        <f t="shared" si="996"/>
        <v/>
      </c>
      <c r="T918" s="2" t="str">
        <f t="shared" si="996"/>
        <v/>
      </c>
      <c r="U918" s="2" t="str">
        <f t="shared" si="996"/>
        <v/>
      </c>
      <c r="V918" s="2" t="str">
        <f t="shared" si="996"/>
        <v/>
      </c>
      <c r="W918" s="2" t="str">
        <f t="shared" si="996"/>
        <v/>
      </c>
      <c r="X918" s="2" t="str">
        <f t="shared" si="996"/>
        <v/>
      </c>
      <c r="Y918" s="2" t="str">
        <f t="shared" si="996"/>
        <v/>
      </c>
      <c r="Z918" s="2" t="str">
        <f t="shared" si="996"/>
        <v/>
      </c>
      <c r="AA918" s="2" t="str">
        <f t="shared" si="996"/>
        <v/>
      </c>
      <c r="AB918" s="2" t="str">
        <f t="shared" si="996"/>
        <v/>
      </c>
      <c r="AC918" s="2" t="str">
        <f t="shared" si="996"/>
        <v/>
      </c>
      <c r="AD918" s="2" t="str">
        <f t="shared" si="996"/>
        <v/>
      </c>
      <c r="AE918" s="2">
        <f t="shared" si="996"/>
        <v>6525</v>
      </c>
      <c r="AF918" s="2" t="str">
        <f t="shared" si="996"/>
        <v/>
      </c>
      <c r="AG918" s="2" t="str">
        <f t="shared" si="996"/>
        <v/>
      </c>
      <c r="AH918" s="2" t="str">
        <f t="shared" si="996"/>
        <v/>
      </c>
      <c r="AI918" s="2" t="str">
        <f t="shared" si="996"/>
        <v/>
      </c>
    </row>
    <row r="919" spans="2:35" ht="15" customHeight="1" x14ac:dyDescent="0.3">
      <c r="G919" s="9"/>
      <c r="I919" s="8" t="str">
        <f>IF(H919="","",INDEX(Systems!F$4:F$985,MATCH($F919,Systems!D$4:D$985,0),1))</f>
        <v/>
      </c>
      <c r="J919" s="9" t="str">
        <f>IF(H919="","",INDEX(Systems!E$4:E$985,MATCH($F919,Systems!D$4:D$985,0),1))</f>
        <v/>
      </c>
      <c r="N919" s="8" t="str">
        <f t="shared" ref="N919:N923" si="997">IF(H919="","",H919*I919)</f>
        <v/>
      </c>
      <c r="O919" s="9" t="str">
        <f t="shared" ref="O919:O923" si="998">IF(M919="","",IF(IF(M919=1,$C$1,IF(M919=2,L919+(0.8*J919),IF(M919=3,L919+J919)))&lt;$C$1,$C$1,(IF(M919=1,$C$1,IF(M919=2,L919+(0.8*J919),IF(M919=3,L919+J919))))))</f>
        <v/>
      </c>
      <c r="P919" s="2" t="str">
        <f t="shared" ref="P919:AI919" si="999">IF($B919="","",IF($O919=P$3,$N919*(1+(O$2*0.03)),IF(P$3=$O919+$J919,$N919*(1+(O$2*0.03)),IF(P$3=$O919+2*$J919,$N919*(1+(O$2*0.03)),IF(P$3=$O919+3*$J919,$N919*(1+(O$2*0.03)),IF(P$3=$O919+4*$J919,$N919*(1+(O$2*0.03)),IF(P$3=$O919+5*$J919,$N919*(1+(O$2*0.03)),"")))))))</f>
        <v/>
      </c>
      <c r="Q919" s="2" t="str">
        <f t="shared" si="999"/>
        <v/>
      </c>
      <c r="R919" s="2" t="str">
        <f t="shared" si="999"/>
        <v/>
      </c>
      <c r="S919" s="2" t="str">
        <f t="shared" si="999"/>
        <v/>
      </c>
      <c r="T919" s="2" t="str">
        <f t="shared" si="999"/>
        <v/>
      </c>
      <c r="U919" s="2" t="str">
        <f t="shared" si="999"/>
        <v/>
      </c>
      <c r="V919" s="2" t="str">
        <f t="shared" si="999"/>
        <v/>
      </c>
      <c r="W919" s="2" t="str">
        <f t="shared" si="999"/>
        <v/>
      </c>
      <c r="X919" s="2" t="str">
        <f t="shared" si="999"/>
        <v/>
      </c>
      <c r="Y919" s="2" t="str">
        <f t="shared" si="999"/>
        <v/>
      </c>
      <c r="Z919" s="2" t="str">
        <f t="shared" si="999"/>
        <v/>
      </c>
      <c r="AA919" s="2" t="str">
        <f t="shared" si="999"/>
        <v/>
      </c>
      <c r="AB919" s="2" t="str">
        <f t="shared" si="999"/>
        <v/>
      </c>
      <c r="AC919" s="2" t="str">
        <f t="shared" si="999"/>
        <v/>
      </c>
      <c r="AD919" s="2" t="str">
        <f t="shared" si="999"/>
        <v/>
      </c>
      <c r="AE919" s="2" t="str">
        <f t="shared" si="999"/>
        <v/>
      </c>
      <c r="AF919" s="2" t="str">
        <f t="shared" si="999"/>
        <v/>
      </c>
      <c r="AG919" s="2" t="str">
        <f t="shared" si="999"/>
        <v/>
      </c>
      <c r="AH919" s="2" t="str">
        <f t="shared" si="999"/>
        <v/>
      </c>
      <c r="AI919" s="2" t="str">
        <f t="shared" si="999"/>
        <v/>
      </c>
    </row>
    <row r="920" spans="2:35" ht="15" customHeight="1" x14ac:dyDescent="0.3">
      <c r="G920" s="9"/>
      <c r="I920" s="8" t="str">
        <f>IF(H920="","",INDEX(Systems!F$4:F$985,MATCH($F920,Systems!D$4:D$985,0),1))</f>
        <v/>
      </c>
      <c r="J920" s="9" t="str">
        <f>IF(H920="","",INDEX(Systems!E$4:E$985,MATCH($F920,Systems!D$4:D$985,0),1))</f>
        <v/>
      </c>
      <c r="O920" s="9" t="str">
        <f t="shared" si="998"/>
        <v/>
      </c>
      <c r="P920" s="2" t="str">
        <f t="shared" ref="P920:AI920" si="1000">IF($B920="","",IF($O920=P$3,$N920*(1+(O$2*0.03)),IF(P$3=$O920+$J920,$N920*(1+(O$2*0.03)),IF(P$3=$O920+2*$J920,$N920*(1+(O$2*0.03)),IF(P$3=$O920+3*$J920,$N920*(1+(O$2*0.03)),IF(P$3=$O920+4*$J920,$N920*(1+(O$2*0.03)),IF(P$3=$O920+5*$J920,$N920*(1+(O$2*0.03)),"")))))))</f>
        <v/>
      </c>
      <c r="Q920" s="2" t="str">
        <f t="shared" si="1000"/>
        <v/>
      </c>
      <c r="R920" s="2" t="str">
        <f t="shared" si="1000"/>
        <v/>
      </c>
      <c r="S920" s="2" t="str">
        <f t="shared" si="1000"/>
        <v/>
      </c>
      <c r="T920" s="2" t="str">
        <f t="shared" si="1000"/>
        <v/>
      </c>
      <c r="U920" s="2" t="str">
        <f t="shared" si="1000"/>
        <v/>
      </c>
      <c r="V920" s="2" t="str">
        <f t="shared" si="1000"/>
        <v/>
      </c>
      <c r="W920" s="2" t="str">
        <f t="shared" si="1000"/>
        <v/>
      </c>
      <c r="X920" s="2" t="str">
        <f t="shared" si="1000"/>
        <v/>
      </c>
      <c r="Y920" s="2" t="str">
        <f t="shared" si="1000"/>
        <v/>
      </c>
      <c r="Z920" s="2" t="str">
        <f t="shared" si="1000"/>
        <v/>
      </c>
      <c r="AA920" s="2" t="str">
        <f t="shared" si="1000"/>
        <v/>
      </c>
      <c r="AB920" s="2" t="str">
        <f t="shared" si="1000"/>
        <v/>
      </c>
      <c r="AC920" s="2" t="str">
        <f t="shared" si="1000"/>
        <v/>
      </c>
      <c r="AD920" s="2" t="str">
        <f t="shared" si="1000"/>
        <v/>
      </c>
      <c r="AE920" s="2" t="str">
        <f t="shared" si="1000"/>
        <v/>
      </c>
      <c r="AF920" s="2" t="str">
        <f t="shared" si="1000"/>
        <v/>
      </c>
      <c r="AG920" s="2" t="str">
        <f t="shared" si="1000"/>
        <v/>
      </c>
      <c r="AH920" s="2" t="str">
        <f t="shared" si="1000"/>
        <v/>
      </c>
      <c r="AI920" s="2" t="str">
        <f t="shared" si="1000"/>
        <v/>
      </c>
    </row>
    <row r="921" spans="2:35" ht="15" customHeight="1" x14ac:dyDescent="0.3">
      <c r="G921" s="9"/>
      <c r="I921" s="8" t="str">
        <f>IF(H921="","",INDEX(Systems!F$4:F$985,MATCH($F921,Systems!D$4:D$985,0),1))</f>
        <v/>
      </c>
      <c r="J921" s="9" t="str">
        <f>IF(H921="","",INDEX(Systems!E$4:E$985,MATCH($F921,Systems!D$4:D$985,0),1))</f>
        <v/>
      </c>
      <c r="O921" s="9" t="str">
        <f t="shared" si="998"/>
        <v/>
      </c>
      <c r="P921" s="2" t="str">
        <f t="shared" ref="P921:AI921" si="1001">IF($B921="","",IF($O921=P$3,$N921*(1+(O$2*0.03)),IF(P$3=$O921+$J921,$N921*(1+(O$2*0.03)),IF(P$3=$O921+2*$J921,$N921*(1+(O$2*0.03)),IF(P$3=$O921+3*$J921,$N921*(1+(O$2*0.03)),IF(P$3=$O921+4*$J921,$N921*(1+(O$2*0.03)),IF(P$3=$O921+5*$J921,$N921*(1+(O$2*0.03)),"")))))))</f>
        <v/>
      </c>
      <c r="Q921" s="2" t="str">
        <f t="shared" si="1001"/>
        <v/>
      </c>
      <c r="R921" s="2" t="str">
        <f t="shared" si="1001"/>
        <v/>
      </c>
      <c r="S921" s="2" t="str">
        <f t="shared" si="1001"/>
        <v/>
      </c>
      <c r="T921" s="2" t="str">
        <f t="shared" si="1001"/>
        <v/>
      </c>
      <c r="U921" s="2" t="str">
        <f t="shared" si="1001"/>
        <v/>
      </c>
      <c r="V921" s="2" t="str">
        <f t="shared" si="1001"/>
        <v/>
      </c>
      <c r="W921" s="2" t="str">
        <f t="shared" si="1001"/>
        <v/>
      </c>
      <c r="X921" s="2" t="str">
        <f t="shared" si="1001"/>
        <v/>
      </c>
      <c r="Y921" s="2" t="str">
        <f t="shared" si="1001"/>
        <v/>
      </c>
      <c r="Z921" s="2" t="str">
        <f t="shared" si="1001"/>
        <v/>
      </c>
      <c r="AA921" s="2" t="str">
        <f t="shared" si="1001"/>
        <v/>
      </c>
      <c r="AB921" s="2" t="str">
        <f t="shared" si="1001"/>
        <v/>
      </c>
      <c r="AC921" s="2" t="str">
        <f t="shared" si="1001"/>
        <v/>
      </c>
      <c r="AD921" s="2" t="str">
        <f t="shared" si="1001"/>
        <v/>
      </c>
      <c r="AE921" s="2" t="str">
        <f t="shared" si="1001"/>
        <v/>
      </c>
      <c r="AF921" s="2" t="str">
        <f t="shared" si="1001"/>
        <v/>
      </c>
      <c r="AG921" s="2" t="str">
        <f t="shared" si="1001"/>
        <v/>
      </c>
      <c r="AH921" s="2" t="str">
        <f t="shared" si="1001"/>
        <v/>
      </c>
      <c r="AI921" s="2" t="str">
        <f t="shared" si="1001"/>
        <v/>
      </c>
    </row>
    <row r="922" spans="2:35" ht="15" customHeight="1" x14ac:dyDescent="0.3">
      <c r="G922" s="9"/>
      <c r="I922" s="8" t="str">
        <f>IF(H922="","",INDEX(Systems!F$4:F$985,MATCH($F922,Systems!D$4:D$985,0),1))</f>
        <v/>
      </c>
      <c r="J922" s="9" t="str">
        <f>IF(H922="","",INDEX(Systems!E$4:E$985,MATCH($F922,Systems!D$4:D$985,0),1))</f>
        <v/>
      </c>
      <c r="O922" s="9" t="str">
        <f t="shared" si="998"/>
        <v/>
      </c>
      <c r="P922" s="2" t="str">
        <f t="shared" ref="P922:AI922" si="1002">IF($B922="","",IF($O922=P$3,$N922*(1+(O$2*0.03)),IF(P$3=$O922+$J922,$N922*(1+(O$2*0.03)),IF(P$3=$O922+2*$J922,$N922*(1+(O$2*0.03)),IF(P$3=$O922+3*$J922,$N922*(1+(O$2*0.03)),IF(P$3=$O922+4*$J922,$N922*(1+(O$2*0.03)),IF(P$3=$O922+5*$J922,$N922*(1+(O$2*0.03)),"")))))))</f>
        <v/>
      </c>
      <c r="Q922" s="2" t="str">
        <f t="shared" si="1002"/>
        <v/>
      </c>
      <c r="R922" s="2" t="str">
        <f t="shared" si="1002"/>
        <v/>
      </c>
      <c r="S922" s="2" t="str">
        <f t="shared" si="1002"/>
        <v/>
      </c>
      <c r="T922" s="2" t="str">
        <f t="shared" si="1002"/>
        <v/>
      </c>
      <c r="U922" s="2" t="str">
        <f t="shared" si="1002"/>
        <v/>
      </c>
      <c r="V922" s="2" t="str">
        <f t="shared" si="1002"/>
        <v/>
      </c>
      <c r="W922" s="2" t="str">
        <f t="shared" si="1002"/>
        <v/>
      </c>
      <c r="X922" s="2" t="str">
        <f t="shared" si="1002"/>
        <v/>
      </c>
      <c r="Y922" s="2" t="str">
        <f t="shared" si="1002"/>
        <v/>
      </c>
      <c r="Z922" s="2" t="str">
        <f t="shared" si="1002"/>
        <v/>
      </c>
      <c r="AA922" s="2" t="str">
        <f t="shared" si="1002"/>
        <v/>
      </c>
      <c r="AB922" s="2" t="str">
        <f t="shared" si="1002"/>
        <v/>
      </c>
      <c r="AC922" s="2" t="str">
        <f t="shared" si="1002"/>
        <v/>
      </c>
      <c r="AD922" s="2" t="str">
        <f t="shared" si="1002"/>
        <v/>
      </c>
      <c r="AE922" s="2" t="str">
        <f t="shared" si="1002"/>
        <v/>
      </c>
      <c r="AF922" s="2" t="str">
        <f t="shared" si="1002"/>
        <v/>
      </c>
      <c r="AG922" s="2" t="str">
        <f t="shared" si="1002"/>
        <v/>
      </c>
      <c r="AH922" s="2" t="str">
        <f t="shared" si="1002"/>
        <v/>
      </c>
      <c r="AI922" s="2" t="str">
        <f t="shared" si="1002"/>
        <v/>
      </c>
    </row>
    <row r="923" spans="2:35" ht="15" customHeight="1" x14ac:dyDescent="0.3">
      <c r="G923" s="9"/>
      <c r="I923" s="8" t="str">
        <f>IF(H923="","",INDEX(Systems!F$4:F$985,MATCH($F923,Systems!D$4:D$985,0),1))</f>
        <v/>
      </c>
      <c r="J923" s="9" t="str">
        <f>IF(H923="","",INDEX(Systems!E$4:E$985,MATCH($F923,Systems!D$4:D$985,0),1))</f>
        <v/>
      </c>
      <c r="N923" s="8" t="str">
        <f t="shared" si="997"/>
        <v/>
      </c>
      <c r="O923" s="9" t="str">
        <f t="shared" si="998"/>
        <v/>
      </c>
      <c r="P923" s="2" t="str">
        <f t="shared" ref="P923:AI923" si="1003">IF($B923="","",IF($O923=P$3,$N923*(1+(O$2*0.03)),IF(P$3=$O923+$J923,$N923*(1+(O$2*0.03)),IF(P$3=$O923+2*$J923,$N923*(1+(O$2*0.03)),IF(P$3=$O923+3*$J923,$N923*(1+(O$2*0.03)),IF(P$3=$O923+4*$J923,$N923*(1+(O$2*0.03)),IF(P$3=$O923+5*$J923,$N923*(1+(O$2*0.03)),"")))))))</f>
        <v/>
      </c>
      <c r="Q923" s="2" t="str">
        <f t="shared" si="1003"/>
        <v/>
      </c>
      <c r="R923" s="2" t="str">
        <f t="shared" si="1003"/>
        <v/>
      </c>
      <c r="S923" s="2" t="str">
        <f t="shared" si="1003"/>
        <v/>
      </c>
      <c r="T923" s="2" t="str">
        <f t="shared" si="1003"/>
        <v/>
      </c>
      <c r="U923" s="2" t="str">
        <f t="shared" si="1003"/>
        <v/>
      </c>
      <c r="V923" s="2" t="str">
        <f t="shared" si="1003"/>
        <v/>
      </c>
      <c r="W923" s="2" t="str">
        <f t="shared" si="1003"/>
        <v/>
      </c>
      <c r="X923" s="2" t="str">
        <f t="shared" si="1003"/>
        <v/>
      </c>
      <c r="Y923" s="2" t="str">
        <f t="shared" si="1003"/>
        <v/>
      </c>
      <c r="Z923" s="2" t="str">
        <f t="shared" si="1003"/>
        <v/>
      </c>
      <c r="AA923" s="2" t="str">
        <f t="shared" si="1003"/>
        <v/>
      </c>
      <c r="AB923" s="2" t="str">
        <f t="shared" si="1003"/>
        <v/>
      </c>
      <c r="AC923" s="2" t="str">
        <f t="shared" si="1003"/>
        <v/>
      </c>
      <c r="AD923" s="2" t="str">
        <f t="shared" si="1003"/>
        <v/>
      </c>
      <c r="AE923" s="2" t="str">
        <f t="shared" si="1003"/>
        <v/>
      </c>
      <c r="AF923" s="2" t="str">
        <f t="shared" si="1003"/>
        <v/>
      </c>
      <c r="AG923" s="2" t="str">
        <f t="shared" si="1003"/>
        <v/>
      </c>
      <c r="AH923" s="2" t="str">
        <f t="shared" si="1003"/>
        <v/>
      </c>
      <c r="AI923" s="2" t="str">
        <f t="shared" si="1003"/>
        <v/>
      </c>
    </row>
    <row r="924" spans="2:35" ht="15" customHeight="1" x14ac:dyDescent="0.3">
      <c r="G924" s="9"/>
      <c r="P924" s="2" t="str">
        <f t="shared" ref="P924:AI924" si="1004">IF($B924="","",IF($O924=P$3,$N924*(1+(O$2*0.03)),IF(P$3=$O924+$J924,$N924*(1+(O$2*0.03)),IF(P$3=$O924+2*$J924,$N924*(1+(O$2*0.03)),IF(P$3=$O924+3*$J924,$N924*(1+(O$2*0.03)),IF(P$3=$O924+4*$J924,$N924*(1+(O$2*0.03)),IF(P$3=$O924+5*$J924,$N924*(1+(O$2*0.03)),"")))))))</f>
        <v/>
      </c>
      <c r="Q924" s="2" t="str">
        <f t="shared" si="1004"/>
        <v/>
      </c>
      <c r="R924" s="2" t="str">
        <f t="shared" si="1004"/>
        <v/>
      </c>
      <c r="S924" s="2" t="str">
        <f t="shared" si="1004"/>
        <v/>
      </c>
      <c r="T924" s="2" t="str">
        <f t="shared" si="1004"/>
        <v/>
      </c>
      <c r="U924" s="2" t="str">
        <f t="shared" si="1004"/>
        <v/>
      </c>
      <c r="V924" s="2" t="str">
        <f t="shared" si="1004"/>
        <v/>
      </c>
      <c r="W924" s="2" t="str">
        <f t="shared" si="1004"/>
        <v/>
      </c>
      <c r="X924" s="2" t="str">
        <f t="shared" si="1004"/>
        <v/>
      </c>
      <c r="Y924" s="2" t="str">
        <f t="shared" si="1004"/>
        <v/>
      </c>
      <c r="Z924" s="2" t="str">
        <f t="shared" si="1004"/>
        <v/>
      </c>
      <c r="AA924" s="2" t="str">
        <f t="shared" si="1004"/>
        <v/>
      </c>
      <c r="AB924" s="2" t="str">
        <f t="shared" si="1004"/>
        <v/>
      </c>
      <c r="AC924" s="2" t="str">
        <f t="shared" si="1004"/>
        <v/>
      </c>
      <c r="AD924" s="2" t="str">
        <f t="shared" si="1004"/>
        <v/>
      </c>
      <c r="AE924" s="2" t="str">
        <f t="shared" si="1004"/>
        <v/>
      </c>
      <c r="AF924" s="2" t="str">
        <f t="shared" si="1004"/>
        <v/>
      </c>
      <c r="AG924" s="2" t="str">
        <f t="shared" si="1004"/>
        <v/>
      </c>
      <c r="AH924" s="2" t="str">
        <f t="shared" si="1004"/>
        <v/>
      </c>
      <c r="AI924" s="2" t="str">
        <f t="shared" si="1004"/>
        <v/>
      </c>
    </row>
    <row r="925" spans="2:35" ht="15" customHeight="1" x14ac:dyDescent="0.3">
      <c r="G925" s="9"/>
      <c r="P925" s="2" t="str">
        <f t="shared" ref="P925:AI925" si="1005">IF($B925="","",IF($O925=P$3,$N925*(1+(O$2*0.03)),IF(P$3=$O925+$J925,$N925*(1+(O$2*0.03)),IF(P$3=$O925+2*$J925,$N925*(1+(O$2*0.03)),IF(P$3=$O925+3*$J925,$N925*(1+(O$2*0.03)),IF(P$3=$O925+4*$J925,$N925*(1+(O$2*0.03)),IF(P$3=$O925+5*$J925,$N925*(1+(O$2*0.03)),"")))))))</f>
        <v/>
      </c>
      <c r="Q925" s="2" t="str">
        <f t="shared" si="1005"/>
        <v/>
      </c>
      <c r="R925" s="2" t="str">
        <f t="shared" si="1005"/>
        <v/>
      </c>
      <c r="S925" s="2" t="str">
        <f t="shared" si="1005"/>
        <v/>
      </c>
      <c r="T925" s="2" t="str">
        <f t="shared" si="1005"/>
        <v/>
      </c>
      <c r="U925" s="2" t="str">
        <f t="shared" si="1005"/>
        <v/>
      </c>
      <c r="V925" s="2" t="str">
        <f t="shared" si="1005"/>
        <v/>
      </c>
      <c r="W925" s="2" t="str">
        <f t="shared" si="1005"/>
        <v/>
      </c>
      <c r="X925" s="2" t="str">
        <f t="shared" si="1005"/>
        <v/>
      </c>
      <c r="Y925" s="2" t="str">
        <f t="shared" si="1005"/>
        <v/>
      </c>
      <c r="Z925" s="2" t="str">
        <f t="shared" si="1005"/>
        <v/>
      </c>
      <c r="AA925" s="2" t="str">
        <f t="shared" si="1005"/>
        <v/>
      </c>
      <c r="AB925" s="2" t="str">
        <f t="shared" si="1005"/>
        <v/>
      </c>
      <c r="AC925" s="2" t="str">
        <f t="shared" si="1005"/>
        <v/>
      </c>
      <c r="AD925" s="2" t="str">
        <f t="shared" si="1005"/>
        <v/>
      </c>
      <c r="AE925" s="2" t="str">
        <f t="shared" si="1005"/>
        <v/>
      </c>
      <c r="AF925" s="2" t="str">
        <f t="shared" si="1005"/>
        <v/>
      </c>
      <c r="AG925" s="2" t="str">
        <f t="shared" si="1005"/>
        <v/>
      </c>
      <c r="AH925" s="2" t="str">
        <f t="shared" si="1005"/>
        <v/>
      </c>
      <c r="AI925" s="2" t="str">
        <f t="shared" si="1005"/>
        <v/>
      </c>
    </row>
    <row r="926" spans="2:35" ht="15" customHeight="1" x14ac:dyDescent="0.3">
      <c r="G926" s="9"/>
      <c r="P926" s="2" t="str">
        <f t="shared" ref="P926:AI926" si="1006">IF($B926="","",IF($O926=P$3,$N926*(1+(O$2*0.03)),IF(P$3=$O926+$J926,$N926*(1+(O$2*0.03)),IF(P$3=$O926+2*$J926,$N926*(1+(O$2*0.03)),IF(P$3=$O926+3*$J926,$N926*(1+(O$2*0.03)),IF(P$3=$O926+4*$J926,$N926*(1+(O$2*0.03)),IF(P$3=$O926+5*$J926,$N926*(1+(O$2*0.03)),"")))))))</f>
        <v/>
      </c>
      <c r="Q926" s="2" t="str">
        <f t="shared" si="1006"/>
        <v/>
      </c>
      <c r="R926" s="2" t="str">
        <f t="shared" si="1006"/>
        <v/>
      </c>
      <c r="S926" s="2" t="str">
        <f t="shared" si="1006"/>
        <v/>
      </c>
      <c r="T926" s="2" t="str">
        <f t="shared" si="1006"/>
        <v/>
      </c>
      <c r="U926" s="2" t="str">
        <f t="shared" si="1006"/>
        <v/>
      </c>
      <c r="V926" s="2" t="str">
        <f t="shared" si="1006"/>
        <v/>
      </c>
      <c r="W926" s="2" t="str">
        <f t="shared" si="1006"/>
        <v/>
      </c>
      <c r="X926" s="2" t="str">
        <f t="shared" si="1006"/>
        <v/>
      </c>
      <c r="Y926" s="2" t="str">
        <f t="shared" si="1006"/>
        <v/>
      </c>
      <c r="Z926" s="2" t="str">
        <f t="shared" si="1006"/>
        <v/>
      </c>
      <c r="AA926" s="2" t="str">
        <f t="shared" si="1006"/>
        <v/>
      </c>
      <c r="AB926" s="2" t="str">
        <f t="shared" si="1006"/>
        <v/>
      </c>
      <c r="AC926" s="2" t="str">
        <f t="shared" si="1006"/>
        <v/>
      </c>
      <c r="AD926" s="2" t="str">
        <f t="shared" si="1006"/>
        <v/>
      </c>
      <c r="AE926" s="2" t="str">
        <f t="shared" si="1006"/>
        <v/>
      </c>
      <c r="AF926" s="2" t="str">
        <f t="shared" si="1006"/>
        <v/>
      </c>
      <c r="AG926" s="2" t="str">
        <f t="shared" si="1006"/>
        <v/>
      </c>
      <c r="AH926" s="2" t="str">
        <f t="shared" si="1006"/>
        <v/>
      </c>
      <c r="AI926" s="2" t="str">
        <f t="shared" si="1006"/>
        <v/>
      </c>
    </row>
    <row r="927" spans="2:35" ht="15" customHeight="1" x14ac:dyDescent="0.3">
      <c r="G927" s="9"/>
      <c r="P927" s="2" t="str">
        <f t="shared" ref="P927:AI927" si="1007">IF($B927="","",IF($O927=P$3,$N927*(1+(O$2*0.03)),IF(P$3=$O927+$J927,$N927*(1+(O$2*0.03)),IF(P$3=$O927+2*$J927,$N927*(1+(O$2*0.03)),IF(P$3=$O927+3*$J927,$N927*(1+(O$2*0.03)),IF(P$3=$O927+4*$J927,$N927*(1+(O$2*0.03)),IF(P$3=$O927+5*$J927,$N927*(1+(O$2*0.03)),"")))))))</f>
        <v/>
      </c>
      <c r="Q927" s="2" t="str">
        <f t="shared" si="1007"/>
        <v/>
      </c>
      <c r="R927" s="2" t="str">
        <f t="shared" si="1007"/>
        <v/>
      </c>
      <c r="S927" s="2" t="str">
        <f t="shared" si="1007"/>
        <v/>
      </c>
      <c r="T927" s="2" t="str">
        <f t="shared" si="1007"/>
        <v/>
      </c>
      <c r="U927" s="2" t="str">
        <f t="shared" si="1007"/>
        <v/>
      </c>
      <c r="V927" s="2" t="str">
        <f t="shared" si="1007"/>
        <v/>
      </c>
      <c r="W927" s="2" t="str">
        <f t="shared" si="1007"/>
        <v/>
      </c>
      <c r="X927" s="2" t="str">
        <f t="shared" si="1007"/>
        <v/>
      </c>
      <c r="Y927" s="2" t="str">
        <f t="shared" si="1007"/>
        <v/>
      </c>
      <c r="Z927" s="2" t="str">
        <f t="shared" si="1007"/>
        <v/>
      </c>
      <c r="AA927" s="2" t="str">
        <f t="shared" si="1007"/>
        <v/>
      </c>
      <c r="AB927" s="2" t="str">
        <f t="shared" si="1007"/>
        <v/>
      </c>
      <c r="AC927" s="2" t="str">
        <f t="shared" si="1007"/>
        <v/>
      </c>
      <c r="AD927" s="2" t="str">
        <f t="shared" si="1007"/>
        <v/>
      </c>
      <c r="AE927" s="2" t="str">
        <f t="shared" si="1007"/>
        <v/>
      </c>
      <c r="AF927" s="2" t="str">
        <f t="shared" si="1007"/>
        <v/>
      </c>
      <c r="AG927" s="2" t="str">
        <f t="shared" si="1007"/>
        <v/>
      </c>
      <c r="AH927" s="2" t="str">
        <f t="shared" si="1007"/>
        <v/>
      </c>
      <c r="AI927" s="2" t="str">
        <f t="shared" si="1007"/>
        <v/>
      </c>
    </row>
    <row r="928" spans="2:35" ht="15" customHeight="1" x14ac:dyDescent="0.3">
      <c r="G928" s="9"/>
      <c r="P928" s="2" t="str">
        <f t="shared" ref="P928:AI928" si="1008">IF($B928="","",IF($O928=P$3,$N928*(1+(O$2*0.03)),IF(P$3=$O928+$J928,$N928*(1+(O$2*0.03)),IF(P$3=$O928+2*$J928,$N928*(1+(O$2*0.03)),IF(P$3=$O928+3*$J928,$N928*(1+(O$2*0.03)),IF(P$3=$O928+4*$J928,$N928*(1+(O$2*0.03)),IF(P$3=$O928+5*$J928,$N928*(1+(O$2*0.03)),"")))))))</f>
        <v/>
      </c>
      <c r="Q928" s="2" t="str">
        <f t="shared" si="1008"/>
        <v/>
      </c>
      <c r="R928" s="2" t="str">
        <f t="shared" si="1008"/>
        <v/>
      </c>
      <c r="S928" s="2" t="str">
        <f t="shared" si="1008"/>
        <v/>
      </c>
      <c r="T928" s="2" t="str">
        <f t="shared" si="1008"/>
        <v/>
      </c>
      <c r="U928" s="2" t="str">
        <f t="shared" si="1008"/>
        <v/>
      </c>
      <c r="V928" s="2" t="str">
        <f t="shared" si="1008"/>
        <v/>
      </c>
      <c r="W928" s="2" t="str">
        <f t="shared" si="1008"/>
        <v/>
      </c>
      <c r="X928" s="2" t="str">
        <f t="shared" si="1008"/>
        <v/>
      </c>
      <c r="Y928" s="2" t="str">
        <f t="shared" si="1008"/>
        <v/>
      </c>
      <c r="Z928" s="2" t="str">
        <f t="shared" si="1008"/>
        <v/>
      </c>
      <c r="AA928" s="2" t="str">
        <f t="shared" si="1008"/>
        <v/>
      </c>
      <c r="AB928" s="2" t="str">
        <f t="shared" si="1008"/>
        <v/>
      </c>
      <c r="AC928" s="2" t="str">
        <f t="shared" si="1008"/>
        <v/>
      </c>
      <c r="AD928" s="2" t="str">
        <f t="shared" si="1008"/>
        <v/>
      </c>
      <c r="AE928" s="2" t="str">
        <f t="shared" si="1008"/>
        <v/>
      </c>
      <c r="AF928" s="2" t="str">
        <f t="shared" si="1008"/>
        <v/>
      </c>
      <c r="AG928" s="2" t="str">
        <f t="shared" si="1008"/>
        <v/>
      </c>
      <c r="AH928" s="2" t="str">
        <f t="shared" si="1008"/>
        <v/>
      </c>
      <c r="AI928" s="2" t="str">
        <f t="shared" si="1008"/>
        <v/>
      </c>
    </row>
    <row r="929" spans="16:35" x14ac:dyDescent="0.3"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</sheetData>
  <autoFilter ref="B3:M928" xr:uid="{00000000-0009-0000-0000-000004000000}">
    <sortState xmlns:xlrd2="http://schemas.microsoft.com/office/spreadsheetml/2017/richdata2" ref="B26:M81">
      <sortCondition ref="M3:M928"/>
    </sortState>
  </autoFilter>
  <sortState xmlns:xlrd2="http://schemas.microsoft.com/office/spreadsheetml/2017/richdata2" ref="B11:AI353">
    <sortCondition ref="C11:C353"/>
  </sortState>
  <conditionalFormatting sqref="M4:M918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dataValidations count="9">
    <dataValidation type="list" allowBlank="1" showInputMessage="1" showErrorMessage="1" sqref="C919:C923" xr:uid="{00000000-0002-0000-0400-000000000000}">
      <formula1>INDIRECT($B919)</formula1>
    </dataValidation>
    <dataValidation type="list" allowBlank="1" showInputMessage="1" showErrorMessage="1" sqref="E919:E923" xr:uid="{00000000-0002-0000-0400-000001000000}">
      <formula1>INDIRECT(SUBSTITUTE($B919&amp;$C919," ",""))</formula1>
    </dataValidation>
    <dataValidation type="list" allowBlank="1" showInputMessage="1" showErrorMessage="1" sqref="C4:C918" xr:uid="{00000000-0002-0000-0400-000002000000}">
      <formula1>MEUSDSchools</formula1>
    </dataValidation>
    <dataValidation type="list" allowBlank="1" showInputMessage="1" showErrorMessage="1" sqref="D4:D923" xr:uid="{00000000-0002-0000-0400-000003000000}">
      <formula1>System</formula1>
    </dataValidation>
    <dataValidation type="list" allowBlank="1" showInputMessage="1" showErrorMessage="1" sqref="B4:B923" xr:uid="{00000000-0002-0000-0400-000004000000}">
      <formula1>District</formula1>
    </dataValidation>
    <dataValidation type="list" allowBlank="1" showInputMessage="1" showErrorMessage="1" sqref="F4:F923" xr:uid="{00000000-0002-0000-0400-000005000000}">
      <formula1>INDIRECT($D4)</formula1>
    </dataValidation>
    <dataValidation type="list" allowBlank="1" showInputMessage="1" showErrorMessage="1" sqref="K4:K923" xr:uid="{00000000-0002-0000-0400-000006000000}">
      <formula1>Portable</formula1>
    </dataValidation>
    <dataValidation type="list" allowBlank="1" showInputMessage="1" showErrorMessage="1" sqref="M4:M923" xr:uid="{00000000-0002-0000-0400-000007000000}">
      <formula1>Condition</formula1>
    </dataValidation>
    <dataValidation type="list" allowBlank="1" showInputMessage="1" showErrorMessage="1" sqref="E4:E918" xr:uid="{00000000-0002-0000-0400-000008000000}">
      <formula1>INDIRECT(C4)</formula1>
    </dataValidation>
  </dataValidations>
  <pageMargins left="0.7" right="0.7" top="0.75" bottom="0.75" header="0.3" footer="0.3"/>
  <pageSetup scale="1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S5"/>
  <sheetViews>
    <sheetView topLeftCell="A34" workbookViewId="0">
      <selection activeCell="R17" sqref="R17"/>
    </sheetView>
  </sheetViews>
  <sheetFormatPr defaultRowHeight="14.4" x14ac:dyDescent="0.3"/>
  <sheetData>
    <row r="5" spans="19:19" x14ac:dyDescent="0.3">
      <c r="S5">
        <f>101705+17820+455565</f>
        <v>575090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79"/>
  <sheetViews>
    <sheetView zoomScaleNormal="100" workbookViewId="0">
      <selection activeCell="E231" sqref="E231:E239"/>
    </sheetView>
  </sheetViews>
  <sheetFormatPr defaultRowHeight="14.4" x14ac:dyDescent="0.3"/>
  <cols>
    <col min="2" max="2" width="24.6640625" bestFit="1" customWidth="1"/>
    <col min="3" max="3" width="16.33203125" bestFit="1" customWidth="1"/>
    <col min="4" max="4" width="14.33203125" bestFit="1" customWidth="1"/>
    <col min="5" max="5" width="12.6640625" customWidth="1"/>
    <col min="6" max="25" width="15.88671875" customWidth="1"/>
  </cols>
  <sheetData>
    <row r="1" spans="2:23" ht="43.2" x14ac:dyDescent="0.3">
      <c r="B1" t="s">
        <v>438</v>
      </c>
      <c r="C1">
        <v>180140</v>
      </c>
      <c r="E1" s="52" t="s">
        <v>616</v>
      </c>
      <c r="F1">
        <v>350</v>
      </c>
    </row>
    <row r="2" spans="2:23" x14ac:dyDescent="0.3">
      <c r="B2" t="s">
        <v>439</v>
      </c>
      <c r="C2" s="2">
        <f>C1*F1</f>
        <v>63049000</v>
      </c>
    </row>
    <row r="3" spans="2:23" x14ac:dyDescent="0.3">
      <c r="B3" s="17"/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/>
    </row>
    <row r="4" spans="2:23" x14ac:dyDescent="0.3">
      <c r="B4" s="13"/>
      <c r="C4" s="19">
        <f>MountainEmpireInventory!$C$1</f>
        <v>2019</v>
      </c>
      <c r="D4" s="13">
        <f t="shared" ref="D4:V4" si="0">C4+1</f>
        <v>2020</v>
      </c>
      <c r="E4" s="13">
        <f t="shared" si="0"/>
        <v>2021</v>
      </c>
      <c r="F4" s="13">
        <f t="shared" si="0"/>
        <v>2022</v>
      </c>
      <c r="G4" s="13">
        <f t="shared" si="0"/>
        <v>2023</v>
      </c>
      <c r="H4" s="13">
        <f t="shared" si="0"/>
        <v>2024</v>
      </c>
      <c r="I4" s="13">
        <f t="shared" si="0"/>
        <v>2025</v>
      </c>
      <c r="J4" s="13">
        <f t="shared" si="0"/>
        <v>2026</v>
      </c>
      <c r="K4" s="13">
        <f t="shared" si="0"/>
        <v>2027</v>
      </c>
      <c r="L4" s="13">
        <f t="shared" si="0"/>
        <v>2028</v>
      </c>
      <c r="M4" s="13">
        <f t="shared" si="0"/>
        <v>2029</v>
      </c>
      <c r="N4" s="13">
        <f t="shared" si="0"/>
        <v>2030</v>
      </c>
      <c r="O4" s="13">
        <f t="shared" si="0"/>
        <v>2031</v>
      </c>
      <c r="P4" s="13">
        <f t="shared" si="0"/>
        <v>2032</v>
      </c>
      <c r="Q4" s="13">
        <f t="shared" si="0"/>
        <v>2033</v>
      </c>
      <c r="R4" s="13">
        <f t="shared" si="0"/>
        <v>2034</v>
      </c>
      <c r="S4" s="13">
        <f t="shared" si="0"/>
        <v>2035</v>
      </c>
      <c r="T4" s="13">
        <f t="shared" si="0"/>
        <v>2036</v>
      </c>
      <c r="U4" s="13">
        <f t="shared" si="0"/>
        <v>2037</v>
      </c>
      <c r="V4" s="13">
        <f t="shared" si="0"/>
        <v>2038</v>
      </c>
      <c r="W4" s="13" t="s">
        <v>157</v>
      </c>
    </row>
    <row r="5" spans="2:23" x14ac:dyDescent="0.3">
      <c r="B5" s="13" t="s">
        <v>9</v>
      </c>
      <c r="C5" s="20">
        <f>SUMIF(MountainEmpireInventory!$D$4:$D$918,'MountainEmpire Summary'!$B5,MountainEmpireInventory!P$4:P$918)</f>
        <v>447320</v>
      </c>
      <c r="D5" s="20">
        <f>SUMIF(MountainEmpireInventory!$D$4:$D$918,'MountainEmpire Summary'!$B5,MountainEmpireInventory!Q$4:Q$918)</f>
        <v>602043.23999999987</v>
      </c>
      <c r="E5" s="20">
        <f>SUMIF(MountainEmpireInventory!$D$4:$D$918,'MountainEmpire Summary'!$B5,MountainEmpireInventory!R$4:R$918)</f>
        <v>62624.800000000003</v>
      </c>
      <c r="F5" s="20">
        <f>SUMIF(MountainEmpireInventory!$D$4:$D$918,'MountainEmpire Summary'!$B5,MountainEmpireInventory!S$4:S$918)</f>
        <v>72594</v>
      </c>
      <c r="G5" s="20">
        <f>SUMIF(MountainEmpireInventory!$D$4:$D$918,'MountainEmpire Summary'!$B5,MountainEmpireInventory!T$4:T$918)</f>
        <v>21504</v>
      </c>
      <c r="H5" s="20">
        <f>SUMIF(MountainEmpireInventory!$D$4:$D$918,'MountainEmpire Summary'!$B5,MountainEmpireInventory!U$4:U$918)</f>
        <v>51644.2</v>
      </c>
      <c r="I5" s="20">
        <f>SUMIF(MountainEmpireInventory!$D$4:$D$918,'MountainEmpire Summary'!$B5,MountainEmpireInventory!V$4:V$918)</f>
        <v>12390</v>
      </c>
      <c r="J5" s="20">
        <f>SUMIF(MountainEmpireInventory!$D$4:$D$918,'MountainEmpire Summary'!$B5,MountainEmpireInventory!W$4:W$918)</f>
        <v>9292.7999999999993</v>
      </c>
      <c r="K5" s="20">
        <f>SUMIF(MountainEmpireInventory!$D$4:$D$918,'MountainEmpire Summary'!$B5,MountainEmpireInventory!X$4:X$918)</f>
        <v>0</v>
      </c>
      <c r="L5" s="20">
        <f>SUMIF(MountainEmpireInventory!$D$4:$D$918,'MountainEmpire Summary'!$B5,MountainEmpireInventory!Y$4:Y$918)</f>
        <v>0</v>
      </c>
      <c r="M5" s="20">
        <f>SUMIF(MountainEmpireInventory!$D$4:$D$918,'MountainEmpire Summary'!$B5,MountainEmpireInventory!Z$4:Z$918)</f>
        <v>32032</v>
      </c>
      <c r="N5" s="20">
        <f>SUMIF(MountainEmpireInventory!$D$4:$D$918,'MountainEmpire Summary'!$B5,MountainEmpireInventory!AA$4:AA$918)</f>
        <v>201495</v>
      </c>
      <c r="O5" s="20">
        <f>SUMIF(MountainEmpireInventory!$D$4:$D$918,'MountainEmpire Summary'!$B5,MountainEmpireInventory!AB$4:AB$918)</f>
        <v>57119.999999999993</v>
      </c>
      <c r="P5" s="20">
        <f>SUMIF(MountainEmpireInventory!$D$4:$D$918,'MountainEmpire Summary'!$B5,MountainEmpireInventory!AC$4:AC$918)</f>
        <v>14595.000000000002</v>
      </c>
      <c r="Q5" s="20">
        <f>SUMIF(MountainEmpireInventory!$D$4:$D$918,'MountainEmpire Summary'!$B5,MountainEmpireInventory!AD$4:AD$918)</f>
        <v>71710</v>
      </c>
      <c r="R5" s="20">
        <f>SUMIF(MountainEmpireInventory!$D$4:$D$918,'MountainEmpire Summary'!$B5,MountainEmpireInventory!AE$4:AE$918)</f>
        <v>39875</v>
      </c>
      <c r="S5" s="20">
        <f>SUMIF(MountainEmpireInventory!$D$4:$D$918,'MountainEmpire Summary'!$B5,MountainEmpireInventory!AF$4:AF$918)</f>
        <v>0</v>
      </c>
      <c r="T5" s="20">
        <f>SUMIF(MountainEmpireInventory!$D$4:$D$918,'MountainEmpire Summary'!$B5,MountainEmpireInventory!AG$4:AG$918)</f>
        <v>68976.800000000003</v>
      </c>
      <c r="U5" s="20">
        <f>SUMIF(MountainEmpireInventory!$D$4:$D$918,'MountainEmpire Summary'!$B5,MountainEmpireInventory!AH$4:AH$918)</f>
        <v>0</v>
      </c>
      <c r="V5" s="20">
        <f>SUMIF(MountainEmpireInventory!$D$4:$D$918,'MountainEmpire Summary'!$B5,MountainEmpireInventory!AI$4:AI$918)</f>
        <v>0</v>
      </c>
      <c r="W5" s="15">
        <f t="shared" ref="W5:W13" si="1">SUM(C5:V5)</f>
        <v>1765216.8399999999</v>
      </c>
    </row>
    <row r="6" spans="2:23" x14ac:dyDescent="0.3">
      <c r="B6" s="13" t="s">
        <v>11</v>
      </c>
      <c r="C6" s="20">
        <f>SUMIF(MountainEmpireInventory!$D$4:$D$918,'MountainEmpire Summary'!$B6,MountainEmpireInventory!P$4:P$918)</f>
        <v>427803.75</v>
      </c>
      <c r="D6" s="20">
        <f>SUMIF(MountainEmpireInventory!$D$4:$D$918,'MountainEmpire Summary'!$B6,MountainEmpireInventory!Q$4:Q$918)</f>
        <v>37504.875</v>
      </c>
      <c r="E6" s="20">
        <f>SUMIF(MountainEmpireInventory!$D$4:$D$918,'MountainEmpire Summary'!$B6,MountainEmpireInventory!R$4:R$918)</f>
        <v>0</v>
      </c>
      <c r="F6" s="20">
        <f>SUMIF(MountainEmpireInventory!$D$4:$D$918,'MountainEmpire Summary'!$B6,MountainEmpireInventory!S$4:S$918)</f>
        <v>0</v>
      </c>
      <c r="G6" s="20">
        <f>SUMIF(MountainEmpireInventory!$D$4:$D$918,'MountainEmpire Summary'!$B6,MountainEmpireInventory!T$4:T$918)</f>
        <v>0</v>
      </c>
      <c r="H6" s="20">
        <f>SUMIF(MountainEmpireInventory!$D$4:$D$918,'MountainEmpire Summary'!$B6,MountainEmpireInventory!U$4:U$918)</f>
        <v>0</v>
      </c>
      <c r="I6" s="20">
        <f>SUMIF(MountainEmpireInventory!$D$4:$D$918,'MountainEmpire Summary'!$B6,MountainEmpireInventory!V$4:V$918)</f>
        <v>0</v>
      </c>
      <c r="J6" s="20">
        <f>SUMIF(MountainEmpireInventory!$D$4:$D$918,'MountainEmpire Summary'!$B6,MountainEmpireInventory!W$4:W$918)</f>
        <v>0</v>
      </c>
      <c r="K6" s="20">
        <f>SUMIF(MountainEmpireInventory!$D$4:$D$918,'MountainEmpire Summary'!$B6,MountainEmpireInventory!X$4:X$918)</f>
        <v>21231.9</v>
      </c>
      <c r="L6" s="20">
        <f>SUMIF(MountainEmpireInventory!$D$4:$D$918,'MountainEmpire Summary'!$B6,MountainEmpireInventory!Y$4:Y$918)</f>
        <v>0</v>
      </c>
      <c r="M6" s="20">
        <f>SUMIF(MountainEmpireInventory!$D$4:$D$918,'MountainEmpire Summary'!$B6,MountainEmpireInventory!Z$4:Z$918)</f>
        <v>0</v>
      </c>
      <c r="N6" s="20">
        <f>SUMIF(MountainEmpireInventory!$D$4:$D$918,'MountainEmpire Summary'!$B6,MountainEmpireInventory!AA$4:AA$918)</f>
        <v>0</v>
      </c>
      <c r="O6" s="20">
        <f>SUMIF(MountainEmpireInventory!$D$4:$D$918,'MountainEmpire Summary'!$B6,MountainEmpireInventory!AB$4:AB$918)</f>
        <v>0</v>
      </c>
      <c r="P6" s="20">
        <f>SUMIF(MountainEmpireInventory!$D$4:$D$918,'MountainEmpire Summary'!$B6,MountainEmpireInventory!AC$4:AC$918)</f>
        <v>0</v>
      </c>
      <c r="Q6" s="20">
        <f>SUMIF(MountainEmpireInventory!$D$4:$D$918,'MountainEmpire Summary'!$B6,MountainEmpireInventory!AD$4:AD$918)</f>
        <v>0</v>
      </c>
      <c r="R6" s="20">
        <f>SUMIF(MountainEmpireInventory!$D$4:$D$918,'MountainEmpire Summary'!$B6,MountainEmpireInventory!AE$4:AE$918)</f>
        <v>594476.4375</v>
      </c>
      <c r="S6" s="20">
        <f>SUMIF(MountainEmpireInventory!$D$4:$D$918,'MountainEmpire Summary'!$B6,MountainEmpireInventory!AF$4:AF$918)</f>
        <v>53890.5</v>
      </c>
      <c r="T6" s="20">
        <f>SUMIF(MountainEmpireInventory!$D$4:$D$918,'MountainEmpire Summary'!$B6,MountainEmpireInventory!AG$4:AG$918)</f>
        <v>0</v>
      </c>
      <c r="U6" s="20">
        <f>SUMIF(MountainEmpireInventory!$D$4:$D$918,'MountainEmpire Summary'!$B6,MountainEmpireInventory!AH$4:AH$918)</f>
        <v>0</v>
      </c>
      <c r="V6" s="20">
        <f>SUMIF(MountainEmpireInventory!$D$4:$D$918,'MountainEmpire Summary'!$B6,MountainEmpireInventory!AI$4:AI$918)</f>
        <v>0</v>
      </c>
      <c r="W6" s="15">
        <f t="shared" si="1"/>
        <v>1134907.4624999999</v>
      </c>
    </row>
    <row r="7" spans="2:23" x14ac:dyDescent="0.3">
      <c r="B7" s="13" t="s">
        <v>7</v>
      </c>
      <c r="C7" s="20">
        <f>SUMIF(MountainEmpireInventory!$D$4:$D$918,'MountainEmpire Summary'!$B7,MountainEmpireInventory!P$4:P$918)</f>
        <v>2026430</v>
      </c>
      <c r="D7" s="20">
        <f>SUMIF(MountainEmpireInventory!$D$4:$D$918,'MountainEmpire Summary'!$B7,MountainEmpireInventory!Q$4:Q$918)</f>
        <v>0</v>
      </c>
      <c r="E7" s="20">
        <f>SUMIF(MountainEmpireInventory!$D$4:$D$918,'MountainEmpire Summary'!$B7,MountainEmpireInventory!R$4:R$918)</f>
        <v>68446.319999999992</v>
      </c>
      <c r="F7" s="20">
        <f>SUMIF(MountainEmpireInventory!$D$4:$D$918,'MountainEmpire Summary'!$B7,MountainEmpireInventory!S$4:S$918)</f>
        <v>9623.3920000000016</v>
      </c>
      <c r="G7" s="20">
        <f>SUMIF(MountainEmpireInventory!$D$4:$D$918,'MountainEmpire Summary'!$B7,MountainEmpireInventory!T$4:T$918)</f>
        <v>0</v>
      </c>
      <c r="H7" s="20">
        <f>SUMIF(MountainEmpireInventory!$D$4:$D$918,'MountainEmpire Summary'!$B7,MountainEmpireInventory!U$4:U$918)</f>
        <v>69864.800000000017</v>
      </c>
      <c r="I7" s="20">
        <f>SUMIF(MountainEmpireInventory!$D$4:$D$918,'MountainEmpire Summary'!$B7,MountainEmpireInventory!V$4:V$918)</f>
        <v>23090.239999999998</v>
      </c>
      <c r="J7" s="20">
        <f>SUMIF(MountainEmpireInventory!$D$4:$D$918,'MountainEmpire Summary'!$B7,MountainEmpireInventory!W$4:W$918)</f>
        <v>267503.04900000006</v>
      </c>
      <c r="K7" s="20">
        <f>SUMIF(MountainEmpireInventory!$D$4:$D$918,'MountainEmpire Summary'!$B7,MountainEmpireInventory!X$4:X$918)</f>
        <v>4836</v>
      </c>
      <c r="L7" s="20">
        <f>SUMIF(MountainEmpireInventory!$D$4:$D$918,'MountainEmpire Summary'!$B7,MountainEmpireInventory!Y$4:Y$918)</f>
        <v>0</v>
      </c>
      <c r="M7" s="20">
        <f>SUMIF(MountainEmpireInventory!$D$4:$D$918,'MountainEmpire Summary'!$B7,MountainEmpireInventory!Z$4:Z$918)</f>
        <v>659233.96500000008</v>
      </c>
      <c r="N7" s="20">
        <f>SUMIF(MountainEmpireInventory!$D$4:$D$918,'MountainEmpire Summary'!$B7,MountainEmpireInventory!AA$4:AA$918)</f>
        <v>21014</v>
      </c>
      <c r="O7" s="20">
        <f>SUMIF(MountainEmpireInventory!$D$4:$D$918,'MountainEmpire Summary'!$B7,MountainEmpireInventory!AB$4:AB$918)</f>
        <v>76024.34</v>
      </c>
      <c r="P7" s="20">
        <f>SUMIF(MountainEmpireInventory!$D$4:$D$918,'MountainEmpire Summary'!$B7,MountainEmpireInventory!AC$4:AC$918)</f>
        <v>12272.032000000001</v>
      </c>
      <c r="Q7" s="20">
        <f>SUMIF(MountainEmpireInventory!$D$4:$D$918,'MountainEmpire Summary'!$B7,MountainEmpireInventory!AD$4:AD$918)</f>
        <v>5538</v>
      </c>
      <c r="R7" s="20">
        <f>SUMIF(MountainEmpireInventory!$D$4:$D$918,'MountainEmpire Summary'!$B7,MountainEmpireInventory!AE$4:AE$918)</f>
        <v>1674234.0900000005</v>
      </c>
      <c r="S7" s="20">
        <f>SUMIF(MountainEmpireInventory!$D$4:$D$918,'MountainEmpire Summary'!$B7,MountainEmpireInventory!AF$4:AF$918)</f>
        <v>15107.84</v>
      </c>
      <c r="T7" s="20">
        <f>SUMIF(MountainEmpireInventory!$D$4:$D$918,'MountainEmpire Summary'!$B7,MountainEmpireInventory!AG$4:AG$918)</f>
        <v>100602.23999999998</v>
      </c>
      <c r="U7" s="20">
        <f>SUMIF(MountainEmpireInventory!$D$4:$D$918,'MountainEmpire Summary'!$B7,MountainEmpireInventory!AH$4:AH$918)</f>
        <v>14414.4</v>
      </c>
      <c r="V7" s="20">
        <f>SUMIF(MountainEmpireInventory!$D$4:$D$918,'MountainEmpire Summary'!$B7,MountainEmpireInventory!AI$4:AI$918)</f>
        <v>0</v>
      </c>
      <c r="W7" s="15">
        <f t="shared" si="1"/>
        <v>5048234.7080000015</v>
      </c>
    </row>
    <row r="8" spans="2:23" x14ac:dyDescent="0.3">
      <c r="B8" s="13" t="s">
        <v>5</v>
      </c>
      <c r="C8" s="20">
        <f>SUMIF(MountainEmpireInventory!$D$4:$D$918,'MountainEmpire Summary'!$B8,MountainEmpireInventory!P$4:P$918)</f>
        <v>913750</v>
      </c>
      <c r="D8" s="20">
        <f>SUMIF(MountainEmpireInventory!$D$4:$D$918,'MountainEmpire Summary'!$B8,MountainEmpireInventory!Q$4:Q$918)</f>
        <v>9012.5</v>
      </c>
      <c r="E8" s="20">
        <f>SUMIF(MountainEmpireInventory!$D$4:$D$918,'MountainEmpire Summary'!$B8,MountainEmpireInventory!R$4:R$918)</f>
        <v>38160</v>
      </c>
      <c r="F8" s="20">
        <f>SUMIF(MountainEmpireInventory!$D$4:$D$918,'MountainEmpire Summary'!$B8,MountainEmpireInventory!S$4:S$918)</f>
        <v>0</v>
      </c>
      <c r="G8" s="20">
        <f>SUMIF(MountainEmpireInventory!$D$4:$D$918,'MountainEmpire Summary'!$B8,MountainEmpireInventory!T$4:T$918)</f>
        <v>0</v>
      </c>
      <c r="H8" s="20">
        <f>SUMIF(MountainEmpireInventory!$D$4:$D$918,'MountainEmpire Summary'!$B8,MountainEmpireInventory!U$4:U$918)</f>
        <v>869399.99999999988</v>
      </c>
      <c r="I8" s="20">
        <f>SUMIF(MountainEmpireInventory!$D$4:$D$918,'MountainEmpire Summary'!$B8,MountainEmpireInventory!V$4:V$918)</f>
        <v>0</v>
      </c>
      <c r="J8" s="20">
        <f>SUMIF(MountainEmpireInventory!$D$4:$D$918,'MountainEmpire Summary'!$B8,MountainEmpireInventory!W$4:W$918)</f>
        <v>0</v>
      </c>
      <c r="K8" s="20">
        <f>SUMIF(MountainEmpireInventory!$D$4:$D$918,'MountainEmpire Summary'!$B8,MountainEmpireInventory!X$4:X$918)</f>
        <v>119350</v>
      </c>
      <c r="L8" s="20">
        <f>SUMIF(MountainEmpireInventory!$D$4:$D$918,'MountainEmpire Summary'!$B8,MountainEmpireInventory!Y$4:Y$918)</f>
        <v>0</v>
      </c>
      <c r="M8" s="20">
        <f>SUMIF(MountainEmpireInventory!$D$4:$D$918,'MountainEmpire Summary'!$B8,MountainEmpireInventory!Z$4:Z$918)</f>
        <v>0</v>
      </c>
      <c r="N8" s="20">
        <f>SUMIF(MountainEmpireInventory!$D$4:$D$918,'MountainEmpire Summary'!$B8,MountainEmpireInventory!AA$4:AA$918)</f>
        <v>0</v>
      </c>
      <c r="O8" s="20">
        <f>SUMIF(MountainEmpireInventory!$D$4:$D$918,'MountainEmpire Summary'!$B8,MountainEmpireInventory!AB$4:AB$918)</f>
        <v>32639.999999999996</v>
      </c>
      <c r="P8" s="20">
        <f>SUMIF(MountainEmpireInventory!$D$4:$D$918,'MountainEmpire Summary'!$B8,MountainEmpireInventory!AC$4:AC$918)</f>
        <v>0</v>
      </c>
      <c r="Q8" s="20">
        <f>SUMIF(MountainEmpireInventory!$D$4:$D$918,'MountainEmpire Summary'!$B8,MountainEmpireInventory!AD$4:AD$918)</f>
        <v>248500</v>
      </c>
      <c r="R8" s="20">
        <f>SUMIF(MountainEmpireInventory!$D$4:$D$918,'MountainEmpire Summary'!$B8,MountainEmpireInventory!AE$4:AE$918)</f>
        <v>1252437.5</v>
      </c>
      <c r="S8" s="20">
        <f>SUMIF(MountainEmpireInventory!$D$4:$D$918,'MountainEmpire Summary'!$B8,MountainEmpireInventory!AF$4:AF$918)</f>
        <v>12950</v>
      </c>
      <c r="T8" s="20">
        <f>SUMIF(MountainEmpireInventory!$D$4:$D$918,'MountainEmpire Summary'!$B8,MountainEmpireInventory!AG$4:AG$918)</f>
        <v>54360</v>
      </c>
      <c r="U8" s="20">
        <f>SUMIF(MountainEmpireInventory!$D$4:$D$918,'MountainEmpire Summary'!$B8,MountainEmpireInventory!AH$4:AH$918)</f>
        <v>0</v>
      </c>
      <c r="V8" s="20">
        <f>SUMIF(MountainEmpireInventory!$D$4:$D$918,'MountainEmpire Summary'!$B8,MountainEmpireInventory!AI$4:AI$918)</f>
        <v>0</v>
      </c>
      <c r="W8" s="15">
        <f t="shared" si="1"/>
        <v>3550560</v>
      </c>
    </row>
    <row r="9" spans="2:23" x14ac:dyDescent="0.3">
      <c r="B9" s="13" t="s">
        <v>131</v>
      </c>
      <c r="C9" s="20">
        <f>SUMIF(MountainEmpireInventory!$D$4:$D$918,'MountainEmpire Summary'!$B9,MountainEmpireInventory!P$4:P$918)</f>
        <v>240000</v>
      </c>
      <c r="D9" s="20">
        <f>SUMIF(MountainEmpireInventory!$D$4:$D$918,'MountainEmpire Summary'!$B9,MountainEmpireInventory!Q$4:Q$918)</f>
        <v>206000</v>
      </c>
      <c r="E9" s="20">
        <f>SUMIF(MountainEmpireInventory!$D$4:$D$918,'MountainEmpire Summary'!$B9,MountainEmpireInventory!R$4:R$918)</f>
        <v>0</v>
      </c>
      <c r="F9" s="20">
        <f>SUMIF(MountainEmpireInventory!$D$4:$D$918,'MountainEmpire Summary'!$B9,MountainEmpireInventory!S$4:S$918)</f>
        <v>0</v>
      </c>
      <c r="G9" s="20">
        <f>SUMIF(MountainEmpireInventory!$D$4:$D$918,'MountainEmpire Summary'!$B9,MountainEmpireInventory!T$4:T$918)</f>
        <v>0</v>
      </c>
      <c r="H9" s="20">
        <f>SUMIF(MountainEmpireInventory!$D$4:$D$918,'MountainEmpire Summary'!$B9,MountainEmpireInventory!U$4:U$918)</f>
        <v>0</v>
      </c>
      <c r="I9" s="20">
        <f>SUMIF(MountainEmpireInventory!$D$4:$D$918,'MountainEmpire Summary'!$B9,MountainEmpireInventory!V$4:V$918)</f>
        <v>0</v>
      </c>
      <c r="J9" s="20">
        <f>SUMIF(MountainEmpireInventory!$D$4:$D$918,'MountainEmpire Summary'!$B9,MountainEmpireInventory!W$4:W$918)</f>
        <v>0</v>
      </c>
      <c r="K9" s="20">
        <f>SUMIF(MountainEmpireInventory!$D$4:$D$918,'MountainEmpire Summary'!$B9,MountainEmpireInventory!X$4:X$918)</f>
        <v>0</v>
      </c>
      <c r="L9" s="20">
        <f>SUMIF(MountainEmpireInventory!$D$4:$D$918,'MountainEmpire Summary'!$B9,MountainEmpireInventory!Y$4:Y$918)</f>
        <v>0</v>
      </c>
      <c r="M9" s="20">
        <f>SUMIF(MountainEmpireInventory!$D$4:$D$918,'MountainEmpire Summary'!$B9,MountainEmpireInventory!Z$4:Z$918)</f>
        <v>0</v>
      </c>
      <c r="N9" s="20">
        <f>SUMIF(MountainEmpireInventory!$D$4:$D$918,'MountainEmpire Summary'!$B9,MountainEmpireInventory!AA$4:AA$918)</f>
        <v>0</v>
      </c>
      <c r="O9" s="20">
        <f>SUMIF(MountainEmpireInventory!$D$4:$D$918,'MountainEmpire Summary'!$B9,MountainEmpireInventory!AB$4:AB$918)</f>
        <v>0</v>
      </c>
      <c r="P9" s="20">
        <f>SUMIF(MountainEmpireInventory!$D$4:$D$918,'MountainEmpire Summary'!$B9,MountainEmpireInventory!AC$4:AC$918)</f>
        <v>0</v>
      </c>
      <c r="Q9" s="20">
        <f>SUMIF(MountainEmpireInventory!$D$4:$D$918,'MountainEmpire Summary'!$B9,MountainEmpireInventory!AD$4:AD$918)</f>
        <v>0</v>
      </c>
      <c r="R9" s="20">
        <f>SUMIF(MountainEmpireInventory!$D$4:$D$918,'MountainEmpire Summary'!$B9,MountainEmpireInventory!AE$4:AE$918)</f>
        <v>232000</v>
      </c>
      <c r="S9" s="20">
        <f>SUMIF(MountainEmpireInventory!$D$4:$D$918,'MountainEmpire Summary'!$B9,MountainEmpireInventory!AF$4:AF$918)</f>
        <v>0</v>
      </c>
      <c r="T9" s="20">
        <f>SUMIF(MountainEmpireInventory!$D$4:$D$918,'MountainEmpire Summary'!$B9,MountainEmpireInventory!AG$4:AG$918)</f>
        <v>0</v>
      </c>
      <c r="U9" s="20">
        <f>SUMIF(MountainEmpireInventory!$D$4:$D$918,'MountainEmpire Summary'!$B9,MountainEmpireInventory!AH$4:AH$918)</f>
        <v>0</v>
      </c>
      <c r="V9" s="20">
        <f>SUMIF(MountainEmpireInventory!$D$4:$D$918,'MountainEmpire Summary'!$B9,MountainEmpireInventory!AI$4:AI$918)</f>
        <v>0</v>
      </c>
      <c r="W9" s="15">
        <f t="shared" si="1"/>
        <v>678000</v>
      </c>
    </row>
    <row r="10" spans="2:23" x14ac:dyDescent="0.3">
      <c r="B10" s="13" t="s">
        <v>4</v>
      </c>
      <c r="C10" s="20">
        <f>SUMIF(MountainEmpireInventory!$D$4:$D$918,'MountainEmpire Summary'!$B10,MountainEmpireInventory!P$4:P$918)</f>
        <v>1998897.5999999996</v>
      </c>
      <c r="D10" s="20">
        <f>SUMIF(MountainEmpireInventory!$D$4:$D$918,'MountainEmpire Summary'!$B10,MountainEmpireInventory!Q$4:Q$918)</f>
        <v>51272.833499999993</v>
      </c>
      <c r="E10" s="20">
        <f>SUMIF(MountainEmpireInventory!$D$4:$D$918,'MountainEmpire Summary'!$B10,MountainEmpireInventory!R$4:R$918)</f>
        <v>0</v>
      </c>
      <c r="F10" s="20">
        <f>SUMIF(MountainEmpireInventory!$D$4:$D$918,'MountainEmpire Summary'!$B10,MountainEmpireInventory!S$4:S$918)</f>
        <v>0</v>
      </c>
      <c r="G10" s="20">
        <f>SUMIF(MountainEmpireInventory!$D$4:$D$918,'MountainEmpire Summary'!$B10,MountainEmpireInventory!T$4:T$918)</f>
        <v>0</v>
      </c>
      <c r="H10" s="20">
        <f>SUMIF(MountainEmpireInventory!$D$4:$D$918,'MountainEmpire Summary'!$B10,MountainEmpireInventory!U$4:U$918)</f>
        <v>109844.66499999998</v>
      </c>
      <c r="I10" s="20">
        <f>SUMIF(MountainEmpireInventory!$D$4:$D$918,'MountainEmpire Summary'!$B10,MountainEmpireInventory!V$4:V$918)</f>
        <v>58739.750999999989</v>
      </c>
      <c r="J10" s="20">
        <f>SUMIF(MountainEmpireInventory!$D$4:$D$918,'MountainEmpire Summary'!$B10,MountainEmpireInventory!W$4:W$918)</f>
        <v>0</v>
      </c>
      <c r="K10" s="20">
        <f>SUMIF(MountainEmpireInventory!$D$4:$D$918,'MountainEmpire Summary'!$B10,MountainEmpireInventory!X$4:X$918)</f>
        <v>0</v>
      </c>
      <c r="L10" s="20">
        <f>SUMIF(MountainEmpireInventory!$D$4:$D$918,'MountainEmpire Summary'!$B10,MountainEmpireInventory!Y$4:Y$918)</f>
        <v>0</v>
      </c>
      <c r="M10" s="20">
        <f>SUMIF(MountainEmpireInventory!$D$4:$D$918,'MountainEmpire Summary'!$B10,MountainEmpireInventory!Z$4:Z$918)</f>
        <v>124172.23</v>
      </c>
      <c r="N10" s="20">
        <f>SUMIF(MountainEmpireInventory!$D$4:$D$918,'MountainEmpire Summary'!$B10,MountainEmpireInventory!AA$4:AA$918)</f>
        <v>66206.6685</v>
      </c>
      <c r="O10" s="20">
        <f>SUMIF(MountainEmpireInventory!$D$4:$D$918,'MountainEmpire Summary'!$B10,MountainEmpireInventory!AB$4:AB$918)</f>
        <v>0</v>
      </c>
      <c r="P10" s="20">
        <f>SUMIF(MountainEmpireInventory!$D$4:$D$918,'MountainEmpire Summary'!$B10,MountainEmpireInventory!AC$4:AC$918)</f>
        <v>0</v>
      </c>
      <c r="Q10" s="20">
        <f>SUMIF(MountainEmpireInventory!$D$4:$D$918,'MountainEmpire Summary'!$B10,MountainEmpireInventory!AD$4:AD$918)</f>
        <v>0</v>
      </c>
      <c r="R10" s="20">
        <f>SUMIF(MountainEmpireInventory!$D$4:$D$918,'MountainEmpire Summary'!$B10,MountainEmpireInventory!AE$4:AE$918)</f>
        <v>138499.79499999998</v>
      </c>
      <c r="S10" s="20">
        <f>SUMIF(MountainEmpireInventory!$D$4:$D$918,'MountainEmpire Summary'!$B10,MountainEmpireInventory!AF$4:AF$918)</f>
        <v>73673.585999999996</v>
      </c>
      <c r="T10" s="20">
        <f>SUMIF(MountainEmpireInventory!$D$4:$D$918,'MountainEmpire Summary'!$B10,MountainEmpireInventory!AG$4:AG$918)</f>
        <v>0</v>
      </c>
      <c r="U10" s="20">
        <f>SUMIF(MountainEmpireInventory!$D$4:$D$918,'MountainEmpire Summary'!$B10,MountainEmpireInventory!AH$4:AH$918)</f>
        <v>0</v>
      </c>
      <c r="V10" s="20">
        <f>SUMIF(MountainEmpireInventory!$D$4:$D$918,'MountainEmpire Summary'!$B10,MountainEmpireInventory!AI$4:AI$918)</f>
        <v>0</v>
      </c>
      <c r="W10" s="15">
        <f t="shared" si="1"/>
        <v>2621307.1289999997</v>
      </c>
    </row>
    <row r="11" spans="2:23" x14ac:dyDescent="0.3">
      <c r="B11" s="13" t="s">
        <v>12</v>
      </c>
      <c r="C11" s="20">
        <f>SUMIF(MountainEmpireInventory!$D$4:$D$918,'MountainEmpire Summary'!$B11,MountainEmpireInventory!P$4:P$918)</f>
        <v>175426.65</v>
      </c>
      <c r="D11" s="20">
        <f>SUMIF(MountainEmpireInventory!$D$4:$D$918,'MountainEmpire Summary'!$B11,MountainEmpireInventory!Q$4:Q$918)</f>
        <v>0</v>
      </c>
      <c r="E11" s="20">
        <f>SUMIF(MountainEmpireInventory!$D$4:$D$918,'MountainEmpire Summary'!$B11,MountainEmpireInventory!R$4:R$918)</f>
        <v>0</v>
      </c>
      <c r="F11" s="20">
        <f>SUMIF(MountainEmpireInventory!$D$4:$D$918,'MountainEmpire Summary'!$B11,MountainEmpireInventory!S$4:S$918)</f>
        <v>152447.40000000002</v>
      </c>
      <c r="G11" s="20">
        <f>SUMIF(MountainEmpireInventory!$D$4:$D$918,'MountainEmpire Summary'!$B11,MountainEmpireInventory!T$4:T$918)</f>
        <v>0</v>
      </c>
      <c r="H11" s="20">
        <f>SUMIF(MountainEmpireInventory!$D$4:$D$918,'MountainEmpire Summary'!$B11,MountainEmpireInventory!U$4:U$918)</f>
        <v>201740.64749999996</v>
      </c>
      <c r="I11" s="20">
        <f>SUMIF(MountainEmpireInventory!$D$4:$D$918,'MountainEmpire Summary'!$B11,MountainEmpireInventory!V$4:V$918)</f>
        <v>0</v>
      </c>
      <c r="J11" s="20">
        <f>SUMIF(MountainEmpireInventory!$D$4:$D$918,'MountainEmpire Summary'!$B11,MountainEmpireInventory!W$4:W$918)</f>
        <v>0</v>
      </c>
      <c r="K11" s="20">
        <f>SUMIF(MountainEmpireInventory!$D$4:$D$918,'MountainEmpire Summary'!$B11,MountainEmpireInventory!X$4:X$918)</f>
        <v>0</v>
      </c>
      <c r="L11" s="20">
        <f>SUMIF(MountainEmpireInventory!$D$4:$D$918,'MountainEmpire Summary'!$B11,MountainEmpireInventory!Y$4:Y$918)</f>
        <v>0</v>
      </c>
      <c r="M11" s="20">
        <f>SUMIF(MountainEmpireInventory!$D$4:$D$918,'MountainEmpire Summary'!$B11,MountainEmpireInventory!Z$4:Z$918)</f>
        <v>228054.64499999999</v>
      </c>
      <c r="N11" s="20">
        <f>SUMIF(MountainEmpireInventory!$D$4:$D$918,'MountainEmpire Summary'!$B11,MountainEmpireInventory!AA$4:AA$918)</f>
        <v>0</v>
      </c>
      <c r="O11" s="20">
        <f>SUMIF(MountainEmpireInventory!$D$4:$D$918,'MountainEmpire Summary'!$B11,MountainEmpireInventory!AB$4:AB$918)</f>
        <v>0</v>
      </c>
      <c r="P11" s="20">
        <f>SUMIF(MountainEmpireInventory!$D$4:$D$918,'MountainEmpire Summary'!$B11,MountainEmpireInventory!AC$4:AC$918)</f>
        <v>194405.40000000002</v>
      </c>
      <c r="Q11" s="20">
        <f>SUMIF(MountainEmpireInventory!$D$4:$D$918,'MountainEmpire Summary'!$B11,MountainEmpireInventory!AD$4:AD$918)</f>
        <v>0</v>
      </c>
      <c r="R11" s="20">
        <f>SUMIF(MountainEmpireInventory!$D$4:$D$918,'MountainEmpire Summary'!$B11,MountainEmpireInventory!AE$4:AE$918)</f>
        <v>254368.64249999999</v>
      </c>
      <c r="S11" s="20">
        <f>SUMIF(MountainEmpireInventory!$D$4:$D$918,'MountainEmpire Summary'!$B11,MountainEmpireInventory!AF$4:AF$918)</f>
        <v>0</v>
      </c>
      <c r="T11" s="20">
        <f>SUMIF(MountainEmpireInventory!$D$4:$D$918,'MountainEmpire Summary'!$B11,MountainEmpireInventory!AG$4:AG$918)</f>
        <v>0</v>
      </c>
      <c r="U11" s="20">
        <f>SUMIF(MountainEmpireInventory!$D$4:$D$918,'MountainEmpire Summary'!$B11,MountainEmpireInventory!AH$4:AH$918)</f>
        <v>0</v>
      </c>
      <c r="V11" s="20">
        <f>SUMIF(MountainEmpireInventory!$D$4:$D$918,'MountainEmpire Summary'!$B11,MountainEmpireInventory!AI$4:AI$918)</f>
        <v>0</v>
      </c>
      <c r="W11" s="15">
        <f t="shared" si="1"/>
        <v>1206443.385</v>
      </c>
    </row>
    <row r="12" spans="2:23" x14ac:dyDescent="0.3">
      <c r="B12" s="13" t="s">
        <v>8</v>
      </c>
      <c r="C12" s="20">
        <f>SUMIF(MountainEmpireInventory!$D$4:$D$918,'MountainEmpire Summary'!$B12,MountainEmpireInventory!P$4:P$918)</f>
        <v>1761344</v>
      </c>
      <c r="D12" s="20">
        <f>SUMIF(MountainEmpireInventory!$D$4:$D$918,'MountainEmpire Summary'!$B12,MountainEmpireInventory!Q$4:Q$918)</f>
        <v>486619.38000000006</v>
      </c>
      <c r="E12" s="20">
        <f>SUMIF(MountainEmpireInventory!$D$4:$D$918,'MountainEmpire Summary'!$B12,MountainEmpireInventory!R$4:R$918)</f>
        <v>121501.44</v>
      </c>
      <c r="F12" s="20">
        <f>SUMIF(MountainEmpireInventory!$D$4:$D$918,'MountainEmpire Summary'!$B12,MountainEmpireInventory!S$4:S$918)</f>
        <v>113011.2</v>
      </c>
      <c r="G12" s="20">
        <f>SUMIF(MountainEmpireInventory!$D$4:$D$918,'MountainEmpire Summary'!$B12,MountainEmpireInventory!T$4:T$918)</f>
        <v>77414.400000000009</v>
      </c>
      <c r="H12" s="20">
        <f>SUMIF(MountainEmpireInventory!$D$4:$D$918,'MountainEmpire Summary'!$B12,MountainEmpireInventory!U$4:U$918)</f>
        <v>19872</v>
      </c>
      <c r="I12" s="20">
        <f>SUMIF(MountainEmpireInventory!$D$4:$D$918,'MountainEmpire Summary'!$B12,MountainEmpireInventory!V$4:V$918)</f>
        <v>101951.99999999999</v>
      </c>
      <c r="J12" s="20">
        <f>SUMIF(MountainEmpireInventory!$D$4:$D$918,'MountainEmpire Summary'!$B12,MountainEmpireInventory!W$4:W$918)</f>
        <v>0</v>
      </c>
      <c r="K12" s="20">
        <f>SUMIF(MountainEmpireInventory!$D$4:$D$918,'MountainEmpire Summary'!$B12,MountainEmpireInventory!X$4:X$918)</f>
        <v>0</v>
      </c>
      <c r="L12" s="20">
        <f>SUMIF(MountainEmpireInventory!$D$4:$D$918,'MountainEmpire Summary'!$B12,MountainEmpireInventory!Y$4:Y$918)</f>
        <v>0</v>
      </c>
      <c r="M12" s="20">
        <f>SUMIF(MountainEmpireInventory!$D$4:$D$918,'MountainEmpire Summary'!$B12,MountainEmpireInventory!Z$4:Z$918)</f>
        <v>1625</v>
      </c>
      <c r="N12" s="20">
        <f>SUMIF(MountainEmpireInventory!$D$4:$D$918,'MountainEmpire Summary'!$B12,MountainEmpireInventory!AA$4:AA$918)</f>
        <v>321753.60000000003</v>
      </c>
      <c r="O12" s="20">
        <f>SUMIF(MountainEmpireInventory!$D$4:$D$918,'MountainEmpire Summary'!$B12,MountainEmpireInventory!AB$4:AB$918)</f>
        <v>168789.59999999998</v>
      </c>
      <c r="P12" s="20">
        <f>SUMIF(MountainEmpireInventory!$D$4:$D$918,'MountainEmpire Summary'!$B12,MountainEmpireInventory!AC$4:AC$918)</f>
        <v>60048</v>
      </c>
      <c r="Q12" s="20">
        <f>SUMIF(MountainEmpireInventory!$D$4:$D$918,'MountainEmpire Summary'!$B12,MountainEmpireInventory!AD$4:AD$918)</f>
        <v>122688</v>
      </c>
      <c r="R12" s="20">
        <f>SUMIF(MountainEmpireInventory!$D$4:$D$918,'MountainEmpire Summary'!$B12,MountainEmpireInventory!AE$4:AE$918)</f>
        <v>224512.19999999998</v>
      </c>
      <c r="S12" s="20">
        <f>SUMIF(MountainEmpireInventory!$D$4:$D$918,'MountainEmpire Summary'!$B12,MountainEmpireInventory!AF$4:AF$918)</f>
        <v>0</v>
      </c>
      <c r="T12" s="20">
        <f>SUMIF(MountainEmpireInventory!$D$4:$D$918,'MountainEmpire Summary'!$B12,MountainEmpireInventory!AG$4:AG$918)</f>
        <v>104371.2</v>
      </c>
      <c r="U12" s="20">
        <f>SUMIF(MountainEmpireInventory!$D$4:$D$918,'MountainEmpire Summary'!$B12,MountainEmpireInventory!AH$4:AH$918)</f>
        <v>0</v>
      </c>
      <c r="V12" s="20">
        <f>SUMIF(MountainEmpireInventory!$D$4:$D$918,'MountainEmpire Summary'!$B12,MountainEmpireInventory!AI$4:AI$918)</f>
        <v>0</v>
      </c>
      <c r="W12" s="15">
        <f t="shared" si="1"/>
        <v>3685502.0200000005</v>
      </c>
    </row>
    <row r="13" spans="2:23" x14ac:dyDescent="0.3">
      <c r="B13" s="13" t="s">
        <v>3</v>
      </c>
      <c r="C13" s="20">
        <f>SUMIF(MountainEmpireInventory!$D$4:$D$918,'MountainEmpire Summary'!$B13,MountainEmpireInventory!P$4:P$918)</f>
        <v>2452592.5</v>
      </c>
      <c r="D13" s="20">
        <f>SUMIF(MountainEmpireInventory!$D$4:$D$918,'MountainEmpire Summary'!$B13,MountainEmpireInventory!Q$4:Q$918)</f>
        <v>107069.53</v>
      </c>
      <c r="E13" s="20">
        <f>SUMIF(MountainEmpireInventory!$D$4:$D$918,'MountainEmpire Summary'!$B13,MountainEmpireInventory!R$4:R$918)</f>
        <v>85780.5</v>
      </c>
      <c r="F13" s="20">
        <f>SUMIF(MountainEmpireInventory!$D$4:$D$918,'MountainEmpire Summary'!$B13,MountainEmpireInventory!S$4:S$918)</f>
        <v>0</v>
      </c>
      <c r="G13" s="20">
        <f>SUMIF(MountainEmpireInventory!$D$4:$D$918,'MountainEmpire Summary'!$B13,MountainEmpireInventory!T$4:T$918)</f>
        <v>22780.800000000003</v>
      </c>
      <c r="H13" s="20">
        <f>SUMIF(MountainEmpireInventory!$D$4:$D$918,'MountainEmpire Summary'!$B13,MountainEmpireInventory!U$4:U$918)</f>
        <v>0</v>
      </c>
      <c r="I13" s="20">
        <f>SUMIF(MountainEmpireInventory!$D$4:$D$918,'MountainEmpire Summary'!$B13,MountainEmpireInventory!V$4:V$918)</f>
        <v>218854.6</v>
      </c>
      <c r="J13" s="20">
        <f>SUMIF(MountainEmpireInventory!$D$4:$D$918,'MountainEmpire Summary'!$B13,MountainEmpireInventory!W$4:W$918)</f>
        <v>113044.25</v>
      </c>
      <c r="K13" s="20">
        <f>SUMIF(MountainEmpireInventory!$D$4:$D$918,'MountainEmpire Summary'!$B13,MountainEmpireInventory!X$4:X$918)</f>
        <v>34893.599999999999</v>
      </c>
      <c r="L13" s="20">
        <f>SUMIF(MountainEmpireInventory!$D$4:$D$918,'MountainEmpire Summary'!$B13,MountainEmpireInventory!Y$4:Y$918)</f>
        <v>206267.05</v>
      </c>
      <c r="M13" s="20">
        <f>SUMIF(MountainEmpireInventory!$D$4:$D$918,'MountainEmpire Summary'!$B13,MountainEmpireInventory!Z$4:Z$918)</f>
        <v>243417.2</v>
      </c>
      <c r="N13" s="20">
        <f>SUMIF(MountainEmpireInventory!$D$4:$D$918,'MountainEmpire Summary'!$B13,MountainEmpireInventory!AA$4:AA$918)</f>
        <v>96657.084999999992</v>
      </c>
      <c r="O13" s="20">
        <f>SUMIF(MountainEmpireInventory!$D$4:$D$918,'MountainEmpire Summary'!$B13,MountainEmpireInventory!AB$4:AB$918)</f>
        <v>77928</v>
      </c>
      <c r="P13" s="20">
        <f>SUMIF(MountainEmpireInventory!$D$4:$D$918,'MountainEmpire Summary'!$B13,MountainEmpireInventory!AC$4:AC$918)</f>
        <v>23310.300000000003</v>
      </c>
      <c r="Q13" s="20">
        <f>SUMIF(MountainEmpireInventory!$D$4:$D$918,'MountainEmpire Summary'!$B13,MountainEmpireInventory!AD$4:AD$918)</f>
        <v>49629</v>
      </c>
      <c r="R13" s="20">
        <f>SUMIF(MountainEmpireInventory!$D$4:$D$918,'MountainEmpire Summary'!$B13,MountainEmpireInventory!AE$4:AE$918)</f>
        <v>983540.07499999984</v>
      </c>
      <c r="S13" s="20">
        <f>SUMIF(MountainEmpireInventory!$D$4:$D$918,'MountainEmpire Summary'!$B13,MountainEmpireInventory!AF$4:AF$918)</f>
        <v>110024.68000000001</v>
      </c>
      <c r="T13" s="20">
        <f>SUMIF(MountainEmpireInventory!$D$4:$D$918,'MountainEmpire Summary'!$B13,MountainEmpireInventory!AG$4:AG$918)</f>
        <v>0</v>
      </c>
      <c r="U13" s="20">
        <f>SUMIF(MountainEmpireInventory!$D$4:$D$918,'MountainEmpire Summary'!$B13,MountainEmpireInventory!AH$4:AH$918)</f>
        <v>0</v>
      </c>
      <c r="V13" s="20">
        <f>SUMIF(MountainEmpireInventory!$D$4:$D$918,'MountainEmpire Summary'!$B13,MountainEmpireInventory!AI$4:AI$918)</f>
        <v>0</v>
      </c>
      <c r="W13" s="15">
        <f t="shared" si="1"/>
        <v>4825789.169999999</v>
      </c>
    </row>
    <row r="14" spans="2:23" s="2" customFormat="1" x14ac:dyDescent="0.3">
      <c r="B14" s="22" t="s">
        <v>157</v>
      </c>
      <c r="C14" s="20">
        <f>SUM(C5:C13)</f>
        <v>10443564.5</v>
      </c>
      <c r="D14" s="20">
        <f t="shared" ref="D14:W14" si="2">SUM(D5:D13)</f>
        <v>1499522.3584999999</v>
      </c>
      <c r="E14" s="20">
        <f t="shared" si="2"/>
        <v>376513.06</v>
      </c>
      <c r="F14" s="20">
        <f t="shared" si="2"/>
        <v>347675.99200000003</v>
      </c>
      <c r="G14" s="20">
        <f t="shared" si="2"/>
        <v>121699.20000000001</v>
      </c>
      <c r="H14" s="20">
        <f t="shared" si="2"/>
        <v>1322366.3124999998</v>
      </c>
      <c r="I14" s="20">
        <f t="shared" si="2"/>
        <v>415026.59100000001</v>
      </c>
      <c r="J14" s="20">
        <f t="shared" si="2"/>
        <v>389840.09900000005</v>
      </c>
      <c r="K14" s="20">
        <f t="shared" si="2"/>
        <v>180311.5</v>
      </c>
      <c r="L14" s="20">
        <f t="shared" si="2"/>
        <v>206267.05</v>
      </c>
      <c r="M14" s="20">
        <f t="shared" si="2"/>
        <v>1288535.04</v>
      </c>
      <c r="N14" s="20">
        <f t="shared" si="2"/>
        <v>707126.35349999997</v>
      </c>
      <c r="O14" s="20">
        <f t="shared" si="2"/>
        <v>412501.93999999994</v>
      </c>
      <c r="P14" s="20">
        <f t="shared" si="2"/>
        <v>304630.73200000002</v>
      </c>
      <c r="Q14" s="20">
        <f t="shared" si="2"/>
        <v>498065</v>
      </c>
      <c r="R14" s="20">
        <f t="shared" si="2"/>
        <v>5393943.7400000012</v>
      </c>
      <c r="S14" s="20">
        <f t="shared" si="2"/>
        <v>265646.60599999997</v>
      </c>
      <c r="T14" s="20">
        <f t="shared" si="2"/>
        <v>328310.24</v>
      </c>
      <c r="U14" s="20">
        <f t="shared" si="2"/>
        <v>14414.4</v>
      </c>
      <c r="V14" s="20">
        <f t="shared" si="2"/>
        <v>0</v>
      </c>
      <c r="W14" s="20">
        <f t="shared" si="2"/>
        <v>24515960.714499999</v>
      </c>
    </row>
    <row r="15" spans="2:23" s="2" customFormat="1" x14ac:dyDescent="0.3">
      <c r="B15" s="28" t="s">
        <v>166</v>
      </c>
      <c r="C15" s="33">
        <f>C14*1.25/($C$2)</f>
        <v>0.20705254048438515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16"/>
    </row>
    <row r="16" spans="2:23" x14ac:dyDescent="0.3">
      <c r="C16" s="12"/>
    </row>
    <row r="17" spans="2:23" x14ac:dyDescent="0.3">
      <c r="B17" s="18" t="s">
        <v>156</v>
      </c>
    </row>
    <row r="18" spans="2:23" x14ac:dyDescent="0.3">
      <c r="B18" s="25"/>
      <c r="C18" s="25">
        <v>1</v>
      </c>
      <c r="D18" s="25">
        <v>2</v>
      </c>
      <c r="E18" s="25">
        <v>3</v>
      </c>
      <c r="F18" s="25">
        <v>4</v>
      </c>
      <c r="G18" s="25">
        <v>5</v>
      </c>
      <c r="H18" s="25">
        <v>6</v>
      </c>
      <c r="I18" s="25">
        <v>7</v>
      </c>
      <c r="J18" s="25">
        <v>8</v>
      </c>
      <c r="K18" s="25">
        <v>9</v>
      </c>
      <c r="L18" s="25">
        <v>10</v>
      </c>
      <c r="M18" s="25">
        <v>11</v>
      </c>
      <c r="N18" s="25">
        <v>12</v>
      </c>
      <c r="O18" s="25">
        <v>13</v>
      </c>
      <c r="P18" s="25">
        <v>14</v>
      </c>
      <c r="Q18" s="25">
        <v>15</v>
      </c>
      <c r="R18" s="25">
        <v>16</v>
      </c>
      <c r="S18" s="25">
        <v>17</v>
      </c>
      <c r="T18" s="25">
        <v>18</v>
      </c>
      <c r="U18" s="25">
        <v>19</v>
      </c>
      <c r="V18" s="25">
        <v>20</v>
      </c>
      <c r="W18" s="25"/>
    </row>
    <row r="19" spans="2:23" x14ac:dyDescent="0.3">
      <c r="B19" s="23"/>
      <c r="C19" s="24">
        <f>MountainEmpireInventory!$C$1</f>
        <v>2019</v>
      </c>
      <c r="D19" s="23">
        <f>C19+1</f>
        <v>2020</v>
      </c>
      <c r="E19" s="23">
        <f t="shared" ref="E19:V19" si="3">D19+1</f>
        <v>2021</v>
      </c>
      <c r="F19" s="23">
        <f t="shared" si="3"/>
        <v>2022</v>
      </c>
      <c r="G19" s="23">
        <f t="shared" si="3"/>
        <v>2023</v>
      </c>
      <c r="H19" s="23">
        <f t="shared" si="3"/>
        <v>2024</v>
      </c>
      <c r="I19" s="23">
        <f t="shared" si="3"/>
        <v>2025</v>
      </c>
      <c r="J19" s="23">
        <f t="shared" si="3"/>
        <v>2026</v>
      </c>
      <c r="K19" s="23">
        <f t="shared" si="3"/>
        <v>2027</v>
      </c>
      <c r="L19" s="23">
        <f t="shared" si="3"/>
        <v>2028</v>
      </c>
      <c r="M19" s="23">
        <f t="shared" si="3"/>
        <v>2029</v>
      </c>
      <c r="N19" s="23">
        <f t="shared" si="3"/>
        <v>2030</v>
      </c>
      <c r="O19" s="23">
        <f t="shared" si="3"/>
        <v>2031</v>
      </c>
      <c r="P19" s="23">
        <f t="shared" si="3"/>
        <v>2032</v>
      </c>
      <c r="Q19" s="23">
        <f t="shared" si="3"/>
        <v>2033</v>
      </c>
      <c r="R19" s="23">
        <f t="shared" si="3"/>
        <v>2034</v>
      </c>
      <c r="S19" s="23">
        <f t="shared" si="3"/>
        <v>2035</v>
      </c>
      <c r="T19" s="23">
        <f t="shared" si="3"/>
        <v>2036</v>
      </c>
      <c r="U19" s="23">
        <f t="shared" si="3"/>
        <v>2037</v>
      </c>
      <c r="V19" s="23">
        <f t="shared" si="3"/>
        <v>2038</v>
      </c>
      <c r="W19" s="23" t="s">
        <v>157</v>
      </c>
    </row>
    <row r="20" spans="2:23" x14ac:dyDescent="0.3">
      <c r="B20" s="13">
        <v>1</v>
      </c>
      <c r="C20" s="20">
        <f>SUMIF(MountainEmpireInventory!$M$4:$M$918,'MountainEmpire Summary'!$B20,MountainEmpireInventory!P$4:P$918)</f>
        <v>3308371.4499999993</v>
      </c>
      <c r="D20" s="20">
        <f>SUMIF(MountainEmpireInventory!$M$4:$M$918,'MountainEmpire Summary'!$B20,MountainEmpireInventory!Q$4:Q$918)</f>
        <v>0</v>
      </c>
      <c r="E20" s="20">
        <f>SUMIF(MountainEmpireInventory!$M$4:$M$918,'MountainEmpire Summary'!$B20,MountainEmpireInventory!R$4:R$918)</f>
        <v>0</v>
      </c>
      <c r="F20" s="20">
        <f>SUMIF(MountainEmpireInventory!$M$4:$M$918,'MountainEmpire Summary'!$B20,MountainEmpireInventory!S$4:S$918)</f>
        <v>0</v>
      </c>
      <c r="G20" s="20">
        <f>SUMIF(MountainEmpireInventory!$M$4:$M$918,'MountainEmpire Summary'!$B20,MountainEmpireInventory!T$4:T$918)</f>
        <v>0</v>
      </c>
      <c r="H20" s="20">
        <f>SUMIF(MountainEmpireInventory!$M$4:$M$918,'MountainEmpire Summary'!$B20,MountainEmpireInventory!U$4:U$918)</f>
        <v>68993.329999999987</v>
      </c>
      <c r="I20" s="20">
        <f>SUMIF(MountainEmpireInventory!$M$4:$M$918,'MountainEmpire Summary'!$B20,MountainEmpireInventory!V$4:V$918)</f>
        <v>0</v>
      </c>
      <c r="J20" s="20">
        <f>SUMIF(MountainEmpireInventory!$M$4:$M$918,'MountainEmpire Summary'!$B20,MountainEmpireInventory!W$4:W$918)</f>
        <v>0</v>
      </c>
      <c r="K20" s="20">
        <f>SUMIF(MountainEmpireInventory!$M$4:$M$918,'MountainEmpire Summary'!$B20,MountainEmpireInventory!X$4:X$918)</f>
        <v>0</v>
      </c>
      <c r="L20" s="20">
        <f>SUMIF(MountainEmpireInventory!$M$4:$M$918,'MountainEmpire Summary'!$B20,MountainEmpireInventory!Y$4:Y$918)</f>
        <v>0</v>
      </c>
      <c r="M20" s="20">
        <f>SUMIF(MountainEmpireInventory!$M$4:$M$918,'MountainEmpire Summary'!$B20,MountainEmpireInventory!Z$4:Z$918)</f>
        <v>340510.88499999995</v>
      </c>
      <c r="N20" s="20">
        <f>SUMIF(MountainEmpireInventory!$M$4:$M$918,'MountainEmpire Summary'!$B20,MountainEmpireInventory!AA$4:AA$918)</f>
        <v>0</v>
      </c>
      <c r="O20" s="20">
        <f>SUMIF(MountainEmpireInventory!$M$4:$M$918,'MountainEmpire Summary'!$B20,MountainEmpireInventory!AB$4:AB$918)</f>
        <v>22099.999999999996</v>
      </c>
      <c r="P20" s="20">
        <f>SUMIF(MountainEmpireInventory!$M$4:$M$918,'MountainEmpire Summary'!$B20,MountainEmpireInventory!AC$4:AC$918)</f>
        <v>0</v>
      </c>
      <c r="Q20" s="20">
        <f>SUMIF(MountainEmpireInventory!$M$4:$M$918,'MountainEmpire Summary'!$B20,MountainEmpireInventory!AD$4:AD$918)</f>
        <v>0</v>
      </c>
      <c r="R20" s="20">
        <f>SUMIF(MountainEmpireInventory!$M$4:$M$918,'MountainEmpire Summary'!$B20,MountainEmpireInventory!AE$4:AE$918)</f>
        <v>367642.71499999985</v>
      </c>
      <c r="S20" s="20">
        <f>SUMIF(MountainEmpireInventory!$M$4:$M$918,'MountainEmpire Summary'!$B20,MountainEmpireInventory!AF$4:AF$918)</f>
        <v>0</v>
      </c>
      <c r="T20" s="20">
        <f>SUMIF(MountainEmpireInventory!$M$4:$M$918,'MountainEmpire Summary'!$B20,MountainEmpireInventory!AG$4:AG$918)</f>
        <v>0</v>
      </c>
      <c r="U20" s="20">
        <f>SUMIF(MountainEmpireInventory!$M$4:$M$918,'MountainEmpire Summary'!$B20,MountainEmpireInventory!AH$4:AH$918)</f>
        <v>0</v>
      </c>
      <c r="V20" s="20">
        <f>SUMIF(MountainEmpireInventory!$M$4:$M$918,'MountainEmpire Summary'!$B20,MountainEmpireInventory!AI$4:AI$918)</f>
        <v>0</v>
      </c>
      <c r="W20" s="20">
        <f>SUM(B20:V20)</f>
        <v>4107619.379999999</v>
      </c>
    </row>
    <row r="21" spans="2:23" x14ac:dyDescent="0.3">
      <c r="B21" s="13">
        <v>2</v>
      </c>
      <c r="C21" s="20">
        <f>SUMIF(MountainEmpireInventory!$M$4:$M$918,'MountainEmpire Summary'!$B21,MountainEmpireInventory!P$4:P$918)</f>
        <v>2259688.0499999998</v>
      </c>
      <c r="D21" s="20">
        <f>SUMIF(MountainEmpireInventory!$M$4:$M$918,'MountainEmpire Summary'!$B21,MountainEmpireInventory!Q$4:Q$918)</f>
        <v>76662.899999999994</v>
      </c>
      <c r="E21" s="20">
        <f>SUMIF(MountainEmpireInventory!$M$4:$M$918,'MountainEmpire Summary'!$B21,MountainEmpireInventory!R$4:R$918)</f>
        <v>146734.73999999996</v>
      </c>
      <c r="F21" s="20">
        <f>SUMIF(MountainEmpireInventory!$M$4:$M$918,'MountainEmpire Summary'!$B21,MountainEmpireInventory!S$4:S$918)</f>
        <v>0</v>
      </c>
      <c r="G21" s="20">
        <f>SUMIF(MountainEmpireInventory!$M$4:$M$918,'MountainEmpire Summary'!$B21,MountainEmpireInventory!T$4:T$918)</f>
        <v>0</v>
      </c>
      <c r="H21" s="20">
        <f>SUMIF(MountainEmpireInventory!$M$4:$M$918,'MountainEmpire Summary'!$B21,MountainEmpireInventory!U$4:U$918)</f>
        <v>35772.1875</v>
      </c>
      <c r="I21" s="20">
        <f>SUMIF(MountainEmpireInventory!$M$4:$M$918,'MountainEmpire Summary'!$B21,MountainEmpireInventory!V$4:V$918)</f>
        <v>0</v>
      </c>
      <c r="J21" s="20">
        <f>SUMIF(MountainEmpireInventory!$M$4:$M$918,'MountainEmpire Summary'!$B21,MountainEmpireInventory!W$4:W$918)</f>
        <v>260301.12899999999</v>
      </c>
      <c r="K21" s="20">
        <f>SUMIF(MountainEmpireInventory!$M$4:$M$918,'MountainEmpire Summary'!$B21,MountainEmpireInventory!X$4:X$918)</f>
        <v>0</v>
      </c>
      <c r="L21" s="20">
        <f>SUMIF(MountainEmpireInventory!$M$4:$M$918,'MountainEmpire Summary'!$B21,MountainEmpireInventory!Y$4:Y$918)</f>
        <v>0</v>
      </c>
      <c r="M21" s="20">
        <f>SUMIF(MountainEmpireInventory!$M$4:$M$918,'MountainEmpire Summary'!$B21,MountainEmpireInventory!Z$4:Z$918)</f>
        <v>201223.29499999995</v>
      </c>
      <c r="N21" s="20">
        <f>SUMIF(MountainEmpireInventory!$M$4:$M$918,'MountainEmpire Summary'!$B21,MountainEmpireInventory!AA$4:AA$918)</f>
        <v>0</v>
      </c>
      <c r="O21" s="20">
        <f>SUMIF(MountainEmpireInventory!$M$4:$M$918,'MountainEmpire Summary'!$B21,MountainEmpireInventory!AB$4:AB$918)</f>
        <v>12464.399999999998</v>
      </c>
      <c r="P21" s="20">
        <f>SUMIF(MountainEmpireInventory!$M$4:$M$918,'MountainEmpire Summary'!$B21,MountainEmpireInventory!AC$4:AC$918)</f>
        <v>0</v>
      </c>
      <c r="Q21" s="20">
        <f>SUMIF(MountainEmpireInventory!$M$4:$M$918,'MountainEmpire Summary'!$B21,MountainEmpireInventory!AD$4:AD$918)</f>
        <v>20746.2</v>
      </c>
      <c r="R21" s="20">
        <f>SUMIF(MountainEmpireInventory!$M$4:$M$918,'MountainEmpire Summary'!$B21,MountainEmpireInventory!AE$4:AE$918)</f>
        <v>941811.46750000014</v>
      </c>
      <c r="S21" s="20">
        <f>SUMIF(MountainEmpireInventory!$M$4:$M$918,'MountainEmpire Summary'!$B21,MountainEmpireInventory!AF$4:AF$918)</f>
        <v>0</v>
      </c>
      <c r="T21" s="20">
        <f>SUMIF(MountainEmpireInventory!$M$4:$M$918,'MountainEmpire Summary'!$B21,MountainEmpireInventory!AG$4:AG$918)</f>
        <v>86831.039999999994</v>
      </c>
      <c r="U21" s="20">
        <f>SUMIF(MountainEmpireInventory!$M$4:$M$918,'MountainEmpire Summary'!$B21,MountainEmpireInventory!AH$4:AH$918)</f>
        <v>0</v>
      </c>
      <c r="V21" s="20">
        <f>SUMIF(MountainEmpireInventory!$M$4:$M$918,'MountainEmpire Summary'!$B21,MountainEmpireInventory!AI$4:AI$918)</f>
        <v>0</v>
      </c>
      <c r="W21" s="20">
        <f t="shared" ref="W21:W23" si="4">SUM(B21:V21)</f>
        <v>4042237.409</v>
      </c>
    </row>
    <row r="22" spans="2:23" x14ac:dyDescent="0.3">
      <c r="B22" s="13">
        <v>3</v>
      </c>
      <c r="C22" s="20">
        <f>SUMIF(MountainEmpireInventory!$M$4:$M$918,'MountainEmpire Summary'!$B22,MountainEmpireInventory!P$4:P$918)</f>
        <v>4875505</v>
      </c>
      <c r="D22" s="20">
        <f>SUMIF(MountainEmpireInventory!$M$4:$M$918,'MountainEmpire Summary'!$B22,MountainEmpireInventory!Q$4:Q$918)</f>
        <v>1422859.4584999997</v>
      </c>
      <c r="E22" s="20">
        <f>SUMIF(MountainEmpireInventory!$M$4:$M$918,'MountainEmpire Summary'!$B22,MountainEmpireInventory!R$4:R$918)</f>
        <v>229778.31999999998</v>
      </c>
      <c r="F22" s="20">
        <f>SUMIF(MountainEmpireInventory!$M$4:$M$918,'MountainEmpire Summary'!$B22,MountainEmpireInventory!S$4:S$918)</f>
        <v>347675.99199999997</v>
      </c>
      <c r="G22" s="20">
        <f>SUMIF(MountainEmpireInventory!$M$4:$M$918,'MountainEmpire Summary'!$B22,MountainEmpireInventory!T$4:T$918)</f>
        <v>121699.20000000001</v>
      </c>
      <c r="H22" s="20">
        <f>SUMIF(MountainEmpireInventory!$M$4:$M$918,'MountainEmpire Summary'!$B22,MountainEmpireInventory!U$4:U$918)</f>
        <v>1217600.7949999999</v>
      </c>
      <c r="I22" s="20">
        <f>SUMIF(MountainEmpireInventory!$M$4:$M$918,'MountainEmpire Summary'!$B22,MountainEmpireInventory!V$4:V$918)</f>
        <v>415026.59099999996</v>
      </c>
      <c r="J22" s="20">
        <f>SUMIF(MountainEmpireInventory!$M$4:$M$918,'MountainEmpire Summary'!$B22,MountainEmpireInventory!W$4:W$918)</f>
        <v>129538.96999999999</v>
      </c>
      <c r="K22" s="20">
        <f>SUMIF(MountainEmpireInventory!$M$4:$M$918,'MountainEmpire Summary'!$B22,MountainEmpireInventory!X$4:X$918)</f>
        <v>180311.50000000003</v>
      </c>
      <c r="L22" s="20">
        <f>SUMIF(MountainEmpireInventory!$M$4:$M$918,'MountainEmpire Summary'!$B22,MountainEmpireInventory!Y$4:Y$918)</f>
        <v>206267.05</v>
      </c>
      <c r="M22" s="20">
        <f>SUMIF(MountainEmpireInventory!$M$4:$M$918,'MountainEmpire Summary'!$B22,MountainEmpireInventory!Z$4:Z$918)</f>
        <v>746800.86</v>
      </c>
      <c r="N22" s="20">
        <f>SUMIF(MountainEmpireInventory!$M$4:$M$918,'MountainEmpire Summary'!$B22,MountainEmpireInventory!AA$4:AA$918)</f>
        <v>707126.35350000008</v>
      </c>
      <c r="O22" s="20">
        <f>SUMIF(MountainEmpireInventory!$M$4:$M$918,'MountainEmpire Summary'!$B22,MountainEmpireInventory!AB$4:AB$918)</f>
        <v>377937.53999999986</v>
      </c>
      <c r="P22" s="20">
        <f>SUMIF(MountainEmpireInventory!$M$4:$M$918,'MountainEmpire Summary'!$B22,MountainEmpireInventory!AC$4:AC$918)</f>
        <v>304630.73200000002</v>
      </c>
      <c r="Q22" s="20">
        <f>SUMIF(MountainEmpireInventory!$M$4:$M$918,'MountainEmpire Summary'!$B22,MountainEmpireInventory!AD$4:AD$918)</f>
        <v>477318.8</v>
      </c>
      <c r="R22" s="20">
        <f>SUMIF(MountainEmpireInventory!$M$4:$M$918,'MountainEmpire Summary'!$B22,MountainEmpireInventory!AE$4:AE$918)</f>
        <v>4084489.557500001</v>
      </c>
      <c r="S22" s="20">
        <f>SUMIF(MountainEmpireInventory!$M$4:$M$918,'MountainEmpire Summary'!$B22,MountainEmpireInventory!AF$4:AF$918)</f>
        <v>265646.60600000003</v>
      </c>
      <c r="T22" s="20">
        <f>SUMIF(MountainEmpireInventory!$M$4:$M$918,'MountainEmpire Summary'!$B22,MountainEmpireInventory!AG$4:AG$918)</f>
        <v>241479.19999999992</v>
      </c>
      <c r="U22" s="20">
        <f>SUMIF(MountainEmpireInventory!$M$4:$M$918,'MountainEmpire Summary'!$B22,MountainEmpireInventory!AH$4:AH$918)</f>
        <v>14414.4</v>
      </c>
      <c r="V22" s="20">
        <f>SUMIF(MountainEmpireInventory!$M$4:$M$918,'MountainEmpire Summary'!$B22,MountainEmpireInventory!AI$4:AI$918)</f>
        <v>0</v>
      </c>
      <c r="W22" s="20">
        <f t="shared" si="4"/>
        <v>16366109.925500002</v>
      </c>
    </row>
    <row r="23" spans="2:23" x14ac:dyDescent="0.3">
      <c r="B23" s="21" t="s">
        <v>157</v>
      </c>
      <c r="C23" s="15">
        <f>SUM(C20:C22)</f>
        <v>10443564.5</v>
      </c>
      <c r="D23" s="15">
        <f t="shared" ref="D23:P23" si="5">SUM(D20:D22)</f>
        <v>1499522.3584999996</v>
      </c>
      <c r="E23" s="15">
        <f t="shared" si="5"/>
        <v>376513.05999999994</v>
      </c>
      <c r="F23" s="15">
        <f t="shared" si="5"/>
        <v>347675.99199999997</v>
      </c>
      <c r="G23" s="15">
        <f t="shared" si="5"/>
        <v>121699.20000000001</v>
      </c>
      <c r="H23" s="15">
        <f t="shared" si="5"/>
        <v>1322366.3125</v>
      </c>
      <c r="I23" s="15">
        <f t="shared" si="5"/>
        <v>415026.59099999996</v>
      </c>
      <c r="J23" s="15">
        <f t="shared" si="5"/>
        <v>389840.09899999999</v>
      </c>
      <c r="K23" s="15">
        <f t="shared" si="5"/>
        <v>180311.50000000003</v>
      </c>
      <c r="L23" s="15">
        <f t="shared" si="5"/>
        <v>206267.05</v>
      </c>
      <c r="M23" s="15">
        <f t="shared" si="5"/>
        <v>1288535.04</v>
      </c>
      <c r="N23" s="15">
        <f t="shared" si="5"/>
        <v>707126.35350000008</v>
      </c>
      <c r="O23" s="15">
        <f t="shared" si="5"/>
        <v>412501.93999999983</v>
      </c>
      <c r="P23" s="15">
        <f t="shared" si="5"/>
        <v>304630.73200000002</v>
      </c>
      <c r="Q23" s="15">
        <f t="shared" ref="Q23:V23" si="6">SUM(Q20:Q22)</f>
        <v>498065</v>
      </c>
      <c r="R23" s="15">
        <f t="shared" si="6"/>
        <v>5393943.7400000012</v>
      </c>
      <c r="S23" s="15">
        <f t="shared" si="6"/>
        <v>265646.60600000003</v>
      </c>
      <c r="T23" s="15">
        <f t="shared" si="6"/>
        <v>328310.23999999993</v>
      </c>
      <c r="U23" s="15">
        <f t="shared" si="6"/>
        <v>14414.4</v>
      </c>
      <c r="V23" s="15">
        <f t="shared" si="6"/>
        <v>0</v>
      </c>
      <c r="W23" s="20">
        <f t="shared" si="4"/>
        <v>24515960.714500003</v>
      </c>
    </row>
    <row r="24" spans="2:23" x14ac:dyDescent="0.3">
      <c r="B24" s="2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27"/>
    </row>
    <row r="25" spans="2:23" x14ac:dyDescent="0.3">
      <c r="B25" s="18" t="s">
        <v>162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27"/>
    </row>
    <row r="26" spans="2:23" x14ac:dyDescent="0.3">
      <c r="B26" s="25"/>
      <c r="C26" s="25">
        <v>1</v>
      </c>
      <c r="D26" s="25">
        <v>2</v>
      </c>
      <c r="E26" s="25">
        <v>3</v>
      </c>
      <c r="F26" s="25">
        <v>4</v>
      </c>
      <c r="G26" s="25">
        <v>5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27"/>
    </row>
    <row r="27" spans="2:23" x14ac:dyDescent="0.3">
      <c r="B27" s="23"/>
      <c r="C27" s="24">
        <f>MountainEmpireInventory!$C$1</f>
        <v>2019</v>
      </c>
      <c r="D27" s="23">
        <f>C27+1</f>
        <v>2020</v>
      </c>
      <c r="E27" s="23">
        <f t="shared" ref="E27:G27" si="7">D27+1</f>
        <v>2021</v>
      </c>
      <c r="F27" s="23">
        <f t="shared" si="7"/>
        <v>2022</v>
      </c>
      <c r="G27" s="23">
        <f t="shared" si="7"/>
        <v>2023</v>
      </c>
      <c r="H27" s="16" t="s">
        <v>157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27"/>
    </row>
    <row r="28" spans="2:23" x14ac:dyDescent="0.3">
      <c r="B28" s="13">
        <v>1</v>
      </c>
      <c r="C28" s="20">
        <f>SUMIF(MountainEmpireInventory!$M$4:$M$918,'MountainEmpire Summary'!$B28,MountainEmpireInventory!P$4:P$918)</f>
        <v>3308371.4499999993</v>
      </c>
      <c r="D28" s="20">
        <f>SUMIF(MountainEmpireInventory!$M$4:$M$918,'MountainEmpire Summary'!$B28,MountainEmpireInventory!Q$4:Q$918)</f>
        <v>0</v>
      </c>
      <c r="E28" s="20">
        <f>SUMIF(MountainEmpireInventory!$M$4:$M$918,'MountainEmpire Summary'!$B28,MountainEmpireInventory!R$4:R$918)</f>
        <v>0</v>
      </c>
      <c r="F28" s="20">
        <f>SUMIF(MountainEmpireInventory!$M$4:$M$918,'MountainEmpire Summary'!$B28,MountainEmpireInventory!S$4:S$918)</f>
        <v>0</v>
      </c>
      <c r="G28" s="20">
        <f>SUMIF(MountainEmpireInventory!$M$4:$M$918,'MountainEmpire Summary'!$B28,MountainEmpireInventory!T$4:T$918)</f>
        <v>0</v>
      </c>
      <c r="H28" s="16">
        <f>SUM(C28:G28)</f>
        <v>3308371.4499999993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27"/>
    </row>
    <row r="29" spans="2:23" x14ac:dyDescent="0.3">
      <c r="B29" s="13">
        <v>2</v>
      </c>
      <c r="C29" s="20">
        <f>SUMIF(MountainEmpireInventory!$M$4:$M$918,'MountainEmpire Summary'!$B29,MountainEmpireInventory!P$4:P$918)</f>
        <v>2259688.0499999998</v>
      </c>
      <c r="D29" s="20">
        <f>SUMIF(MountainEmpireInventory!$M$4:$M$918,'MountainEmpire Summary'!$B29,MountainEmpireInventory!Q$4:Q$918)</f>
        <v>76662.899999999994</v>
      </c>
      <c r="E29" s="20">
        <f>SUMIF(MountainEmpireInventory!$M$4:$M$918,'MountainEmpire Summary'!$B29,MountainEmpireInventory!R$4:R$918)</f>
        <v>146734.73999999996</v>
      </c>
      <c r="F29" s="20">
        <f>SUMIF(MountainEmpireInventory!$M$4:$M$918,'MountainEmpire Summary'!$B29,MountainEmpireInventory!S$4:S$918)</f>
        <v>0</v>
      </c>
      <c r="G29" s="20">
        <f>SUMIF(MountainEmpireInventory!$M$4:$M$918,'MountainEmpire Summary'!$B29,MountainEmpireInventory!T$4:T$918)</f>
        <v>0</v>
      </c>
      <c r="H29" s="16">
        <f t="shared" ref="H29:H31" si="8">SUM(C29:G29)</f>
        <v>2483085.6899999995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27"/>
    </row>
    <row r="30" spans="2:23" x14ac:dyDescent="0.3">
      <c r="B30" s="13">
        <v>3</v>
      </c>
      <c r="C30" s="20">
        <f>SUMIF(MountainEmpireInventory!$M$4:$M$918,'MountainEmpire Summary'!$B30,MountainEmpireInventory!P$4:P$918)</f>
        <v>4875505</v>
      </c>
      <c r="D30" s="20">
        <f>SUMIF(MountainEmpireInventory!$M$4:$M$918,'MountainEmpire Summary'!$B30,MountainEmpireInventory!Q$4:Q$918)</f>
        <v>1422859.4584999997</v>
      </c>
      <c r="E30" s="20">
        <f>SUMIF(MountainEmpireInventory!$M$4:$M$918,'MountainEmpire Summary'!$B30,MountainEmpireInventory!R$4:R$918)</f>
        <v>229778.31999999998</v>
      </c>
      <c r="F30" s="20">
        <f>SUMIF(MountainEmpireInventory!$M$4:$M$918,'MountainEmpire Summary'!$B30,MountainEmpireInventory!S$4:S$918)</f>
        <v>347675.99199999997</v>
      </c>
      <c r="G30" s="20">
        <f>SUMIF(MountainEmpireInventory!$M$4:$M$918,'MountainEmpire Summary'!$B30,MountainEmpireInventory!T$4:T$918)</f>
        <v>121699.20000000001</v>
      </c>
      <c r="H30" s="16">
        <f t="shared" si="8"/>
        <v>6997517.9704999998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27"/>
    </row>
    <row r="31" spans="2:23" x14ac:dyDescent="0.3">
      <c r="B31" s="21" t="s">
        <v>157</v>
      </c>
      <c r="C31" s="15">
        <f>SUM(C28:C30)</f>
        <v>10443564.5</v>
      </c>
      <c r="D31" s="15">
        <f t="shared" ref="D31" si="9">SUM(D28:D30)</f>
        <v>1499522.3584999996</v>
      </c>
      <c r="E31" s="15">
        <f t="shared" ref="E31" si="10">SUM(E28:E30)</f>
        <v>376513.05999999994</v>
      </c>
      <c r="F31" s="15">
        <f t="shared" ref="F31" si="11">SUM(F28:F30)</f>
        <v>347675.99199999997</v>
      </c>
      <c r="G31" s="15">
        <f t="shared" ref="G31" si="12">SUM(G28:G30)</f>
        <v>121699.20000000001</v>
      </c>
      <c r="H31" s="16">
        <f t="shared" si="8"/>
        <v>12788975.1105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27"/>
    </row>
    <row r="33" spans="2:23" x14ac:dyDescent="0.3">
      <c r="B33" t="s">
        <v>158</v>
      </c>
    </row>
    <row r="34" spans="2:23" x14ac:dyDescent="0.3"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  <c r="O34">
        <v>13</v>
      </c>
      <c r="P34">
        <v>14</v>
      </c>
      <c r="Q34">
        <v>15</v>
      </c>
      <c r="R34">
        <v>16</v>
      </c>
      <c r="S34">
        <v>17</v>
      </c>
      <c r="T34">
        <v>18</v>
      </c>
      <c r="U34">
        <v>19</v>
      </c>
      <c r="V34">
        <v>20</v>
      </c>
    </row>
    <row r="35" spans="2:23" x14ac:dyDescent="0.3">
      <c r="B35" s="13"/>
      <c r="C35" s="19">
        <f>MountainEmpireInventory!$C$1</f>
        <v>2019</v>
      </c>
      <c r="D35" s="13">
        <f>C35+1</f>
        <v>2020</v>
      </c>
      <c r="E35" s="13">
        <f t="shared" ref="E35:V35" si="13">D35+1</f>
        <v>2021</v>
      </c>
      <c r="F35" s="13">
        <f t="shared" si="13"/>
        <v>2022</v>
      </c>
      <c r="G35" s="13">
        <f t="shared" si="13"/>
        <v>2023</v>
      </c>
      <c r="H35" s="13">
        <f t="shared" si="13"/>
        <v>2024</v>
      </c>
      <c r="I35" s="13">
        <f t="shared" si="13"/>
        <v>2025</v>
      </c>
      <c r="J35" s="13">
        <f t="shared" si="13"/>
        <v>2026</v>
      </c>
      <c r="K35" s="13">
        <f t="shared" si="13"/>
        <v>2027</v>
      </c>
      <c r="L35" s="13">
        <f t="shared" si="13"/>
        <v>2028</v>
      </c>
      <c r="M35" s="13">
        <f t="shared" si="13"/>
        <v>2029</v>
      </c>
      <c r="N35" s="13">
        <f t="shared" si="13"/>
        <v>2030</v>
      </c>
      <c r="O35" s="13">
        <f t="shared" si="13"/>
        <v>2031</v>
      </c>
      <c r="P35" s="13">
        <f t="shared" si="13"/>
        <v>2032</v>
      </c>
      <c r="Q35" s="13">
        <f t="shared" si="13"/>
        <v>2033</v>
      </c>
      <c r="R35" s="13">
        <f t="shared" si="13"/>
        <v>2034</v>
      </c>
      <c r="S35" s="13">
        <f t="shared" si="13"/>
        <v>2035</v>
      </c>
      <c r="T35" s="13">
        <f t="shared" si="13"/>
        <v>2036</v>
      </c>
      <c r="U35" s="13">
        <f t="shared" si="13"/>
        <v>2037</v>
      </c>
      <c r="V35" s="13">
        <f t="shared" si="13"/>
        <v>2038</v>
      </c>
      <c r="W35" s="13" t="s">
        <v>157</v>
      </c>
    </row>
    <row r="36" spans="2:23" x14ac:dyDescent="0.3">
      <c r="B36" s="13" t="s">
        <v>159</v>
      </c>
      <c r="C36" s="20">
        <f>SUMIF(MountainEmpireInventory!$K$4:$K$918,"No",MountainEmpireInventory!P$4:P$918)</f>
        <v>8100920.3999999994</v>
      </c>
      <c r="D36" s="20">
        <f>SUMIF(MountainEmpireInventory!$K$4:$K$918,"No",MountainEmpireInventory!Q$4:Q$918)</f>
        <v>1263806.8584999999</v>
      </c>
      <c r="E36" s="20">
        <f>SUMIF(MountainEmpireInventory!$K$4:$K$918,"No",MountainEmpireInventory!R$4:R$918)</f>
        <v>0</v>
      </c>
      <c r="F36" s="20">
        <f>SUMIF(MountainEmpireInventory!$K$4:$K$918,"No",MountainEmpireInventory!S$4:S$918)</f>
        <v>158547.91200000001</v>
      </c>
      <c r="G36" s="20">
        <f>SUMIF(MountainEmpireInventory!$K$4:$K$918,"No",MountainEmpireInventory!T$4:T$918)</f>
        <v>14095.2</v>
      </c>
      <c r="H36" s="20">
        <f>SUMIF(MountainEmpireInventory!$K$4:$K$918,"No",MountainEmpireInventory!U$4:U$918)</f>
        <v>458301.4499999999</v>
      </c>
      <c r="I36" s="20">
        <f>SUMIF(MountainEmpireInventory!$K$4:$K$918,"No",MountainEmpireInventory!V$4:V$918)</f>
        <v>219290.55099999998</v>
      </c>
      <c r="J36" s="20">
        <f>SUMIF(MountainEmpireInventory!$K$4:$K$918,"No",MountainEmpireInventory!W$4:W$918)</f>
        <v>260301.12899999999</v>
      </c>
      <c r="K36" s="20">
        <f>SUMIF(MountainEmpireInventory!$K$4:$K$918,"No",MountainEmpireInventory!X$4:X$918)</f>
        <v>140581.90000000002</v>
      </c>
      <c r="L36" s="20">
        <f>SUMIF(MountainEmpireInventory!$K$4:$K$918,"No",MountainEmpireInventory!Y$4:Y$918)</f>
        <v>0</v>
      </c>
      <c r="M36" s="20">
        <f>SUMIF(MountainEmpireInventory!$K$4:$K$918,"No",MountainEmpireInventory!Z$4:Z$918)</f>
        <v>991031.1450000006</v>
      </c>
      <c r="N36" s="20">
        <f>SUMIF(MountainEmpireInventory!$K$4:$K$918,"No",MountainEmpireInventory!AA$4:AA$918)</f>
        <v>165570.30349999998</v>
      </c>
      <c r="O36" s="20">
        <f>SUMIF(MountainEmpireInventory!$K$4:$K$918,"No",MountainEmpireInventory!AB$4:AB$918)</f>
        <v>22099.999999999996</v>
      </c>
      <c r="P36" s="20">
        <f>SUMIF(MountainEmpireInventory!$K$4:$K$918,"No",MountainEmpireInventory!AC$4:AC$918)</f>
        <v>202184.95200000005</v>
      </c>
      <c r="Q36" s="20">
        <f>SUMIF(MountainEmpireInventory!$K$4:$K$918,"No",MountainEmpireInventory!AD$4:AD$918)</f>
        <v>266370.7</v>
      </c>
      <c r="R36" s="20">
        <f>SUMIF(MountainEmpireInventory!$K$4:$K$918,"No",MountainEmpireInventory!AE$4:AE$918)</f>
        <v>3885576.2375000026</v>
      </c>
      <c r="S36" s="20">
        <f>SUMIF(MountainEmpireInventory!$K$4:$K$918,"No",MountainEmpireInventory!AF$4:AF$918)</f>
        <v>260010.76599999997</v>
      </c>
      <c r="T36" s="20">
        <f>SUMIF(MountainEmpireInventory!$K$4:$K$918,"No",MountainEmpireInventory!AG$4:AG$918)</f>
        <v>0</v>
      </c>
      <c r="U36" s="20">
        <f>SUMIF(MountainEmpireInventory!$K$4:$K$918,"No",MountainEmpireInventory!AH$4:AH$918)</f>
        <v>0</v>
      </c>
      <c r="V36" s="20">
        <f>SUMIF(MountainEmpireInventory!$K$4:$K$918,"No",MountainEmpireInventory!AI$4:AI$918)</f>
        <v>0</v>
      </c>
      <c r="W36" s="15">
        <f>SUM(C36:V36)</f>
        <v>16408689.504500002</v>
      </c>
    </row>
    <row r="37" spans="2:23" x14ac:dyDescent="0.3">
      <c r="B37" s="13" t="s">
        <v>160</v>
      </c>
      <c r="C37" s="20">
        <f>SUMIF(MountainEmpireInventory!$K$4:$K$918,"Yes",MountainEmpireInventory!P$4:P$918)</f>
        <v>2342644.1</v>
      </c>
      <c r="D37" s="20">
        <f>SUMIF(MountainEmpireInventory!$K$4:$K$918,"Yes",MountainEmpireInventory!Q$4:Q$918)</f>
        <v>235715.50000000003</v>
      </c>
      <c r="E37" s="20">
        <f>SUMIF(MountainEmpireInventory!$K$4:$K$918,"Yes",MountainEmpireInventory!R$4:R$918)</f>
        <v>376513.06000000017</v>
      </c>
      <c r="F37" s="20">
        <f>SUMIF(MountainEmpireInventory!$K$4:$K$918,"Yes",MountainEmpireInventory!S$4:S$918)</f>
        <v>189128.08</v>
      </c>
      <c r="G37" s="20">
        <f>SUMIF(MountainEmpireInventory!$K$4:$K$918,"Yes",MountainEmpireInventory!T$4:T$918)</f>
        <v>107604.00000000001</v>
      </c>
      <c r="H37" s="20">
        <f>SUMIF(MountainEmpireInventory!$K$4:$K$918,"Yes",MountainEmpireInventory!U$4:U$918)</f>
        <v>864064.86250000028</v>
      </c>
      <c r="I37" s="20">
        <f>SUMIF(MountainEmpireInventory!$K$4:$K$918,"Yes",MountainEmpireInventory!V$4:V$918)</f>
        <v>195736.04</v>
      </c>
      <c r="J37" s="20">
        <f>SUMIF(MountainEmpireInventory!$K$4:$K$918,"Yes",MountainEmpireInventory!W$4:W$918)</f>
        <v>129538.96999999999</v>
      </c>
      <c r="K37" s="20">
        <f>SUMIF(MountainEmpireInventory!$K$4:$K$918,"Yes",MountainEmpireInventory!X$4:X$918)</f>
        <v>39729.599999999999</v>
      </c>
      <c r="L37" s="20">
        <f>SUMIF(MountainEmpireInventory!$K$4:$K$918,"Yes",MountainEmpireInventory!Y$4:Y$918)</f>
        <v>206267.05</v>
      </c>
      <c r="M37" s="20">
        <f>SUMIF(MountainEmpireInventory!$K$4:$K$918,"Yes",MountainEmpireInventory!Z$4:Z$918)</f>
        <v>297503.89500000002</v>
      </c>
      <c r="N37" s="20">
        <f>SUMIF(MountainEmpireInventory!$K$4:$K$918,"Yes",MountainEmpireInventory!AA$4:AA$918)</f>
        <v>541556.05000000016</v>
      </c>
      <c r="O37" s="20">
        <f>SUMIF(MountainEmpireInventory!$K$4:$K$918,"Yes",MountainEmpireInventory!AB$4:AB$918)</f>
        <v>390401.93999999983</v>
      </c>
      <c r="P37" s="20">
        <f>SUMIF(MountainEmpireInventory!$K$4:$K$918,"Yes",MountainEmpireInventory!AC$4:AC$918)</f>
        <v>102445.78</v>
      </c>
      <c r="Q37" s="20">
        <f>SUMIF(MountainEmpireInventory!$K$4:$K$918,"Yes",MountainEmpireInventory!AD$4:AD$918)</f>
        <v>231694.3</v>
      </c>
      <c r="R37" s="20">
        <f>SUMIF(MountainEmpireInventory!$K$4:$K$918,"Yes",MountainEmpireInventory!AE$4:AE$918)</f>
        <v>1508367.5024999999</v>
      </c>
      <c r="S37" s="20">
        <f>SUMIF(MountainEmpireInventory!$K$4:$K$918,"Yes",MountainEmpireInventory!AF$4:AF$918)</f>
        <v>5635.8399999999992</v>
      </c>
      <c r="T37" s="20">
        <f>SUMIF(MountainEmpireInventory!$K$4:$K$918,"Yes",MountainEmpireInventory!AG$4:AG$918)</f>
        <v>328310.24000000011</v>
      </c>
      <c r="U37" s="20">
        <f>SUMIF(MountainEmpireInventory!$K$4:$K$918,"Yes",MountainEmpireInventory!AH$4:AH$918)</f>
        <v>14414.4</v>
      </c>
      <c r="V37" s="20">
        <f>SUMIF(MountainEmpireInventory!$K$4:$K$918,"Yes",MountainEmpireInventory!AI$4:AI$918)</f>
        <v>0</v>
      </c>
      <c r="W37" s="15">
        <f t="shared" ref="W37:W38" si="14">SUM(C37:V37)</f>
        <v>8107271.209999999</v>
      </c>
    </row>
    <row r="38" spans="2:23" x14ac:dyDescent="0.3">
      <c r="B38" s="21" t="s">
        <v>157</v>
      </c>
      <c r="C38" s="15">
        <f>SUM(C36:C37)</f>
        <v>10443564.5</v>
      </c>
      <c r="D38" s="15">
        <f t="shared" ref="D38:V38" si="15">SUM(D36:D37)</f>
        <v>1499522.3584999999</v>
      </c>
      <c r="E38" s="15">
        <f t="shared" si="15"/>
        <v>376513.06000000017</v>
      </c>
      <c r="F38" s="15">
        <f t="shared" si="15"/>
        <v>347675.99199999997</v>
      </c>
      <c r="G38" s="15">
        <f t="shared" si="15"/>
        <v>121699.20000000001</v>
      </c>
      <c r="H38" s="15">
        <f t="shared" si="15"/>
        <v>1322366.3125000002</v>
      </c>
      <c r="I38" s="15">
        <f t="shared" si="15"/>
        <v>415026.59100000001</v>
      </c>
      <c r="J38" s="15">
        <f t="shared" si="15"/>
        <v>389840.09899999999</v>
      </c>
      <c r="K38" s="15">
        <f t="shared" si="15"/>
        <v>180311.50000000003</v>
      </c>
      <c r="L38" s="15">
        <f t="shared" si="15"/>
        <v>206267.05</v>
      </c>
      <c r="M38" s="15">
        <f t="shared" si="15"/>
        <v>1288535.0400000005</v>
      </c>
      <c r="N38" s="15">
        <f t="shared" si="15"/>
        <v>707126.3535000002</v>
      </c>
      <c r="O38" s="15">
        <f t="shared" si="15"/>
        <v>412501.93999999983</v>
      </c>
      <c r="P38" s="15">
        <f t="shared" si="15"/>
        <v>304630.73200000008</v>
      </c>
      <c r="Q38" s="15">
        <f t="shared" si="15"/>
        <v>498065</v>
      </c>
      <c r="R38" s="15">
        <f t="shared" si="15"/>
        <v>5393943.7400000021</v>
      </c>
      <c r="S38" s="15">
        <f t="shared" si="15"/>
        <v>265646.60599999997</v>
      </c>
      <c r="T38" s="15">
        <f t="shared" si="15"/>
        <v>328310.24000000011</v>
      </c>
      <c r="U38" s="15">
        <f t="shared" si="15"/>
        <v>14414.4</v>
      </c>
      <c r="V38" s="15">
        <f t="shared" si="15"/>
        <v>0</v>
      </c>
      <c r="W38" s="15">
        <f t="shared" si="14"/>
        <v>24515960.714500003</v>
      </c>
    </row>
    <row r="40" spans="2:23" x14ac:dyDescent="0.3">
      <c r="B40" t="s">
        <v>161</v>
      </c>
    </row>
    <row r="41" spans="2:23" x14ac:dyDescent="0.3">
      <c r="C41">
        <v>1</v>
      </c>
      <c r="D41">
        <v>2</v>
      </c>
      <c r="E41">
        <v>3</v>
      </c>
      <c r="F41">
        <v>4</v>
      </c>
      <c r="G41">
        <v>5</v>
      </c>
      <c r="H41">
        <v>6</v>
      </c>
      <c r="I41">
        <v>7</v>
      </c>
      <c r="J41">
        <v>8</v>
      </c>
      <c r="K41">
        <v>9</v>
      </c>
      <c r="L41">
        <v>10</v>
      </c>
      <c r="M41">
        <v>11</v>
      </c>
      <c r="N41">
        <v>12</v>
      </c>
      <c r="O41">
        <v>13</v>
      </c>
      <c r="P41">
        <v>14</v>
      </c>
      <c r="Q41">
        <v>15</v>
      </c>
      <c r="R41">
        <v>16</v>
      </c>
      <c r="S41">
        <v>17</v>
      </c>
      <c r="T41">
        <v>18</v>
      </c>
      <c r="U41">
        <v>19</v>
      </c>
      <c r="V41">
        <v>20</v>
      </c>
    </row>
    <row r="42" spans="2:23" x14ac:dyDescent="0.3">
      <c r="B42" s="13"/>
      <c r="C42" s="19">
        <f>MountainEmpireInventory!$C$1</f>
        <v>2019</v>
      </c>
      <c r="D42" s="13">
        <f>C42+1</f>
        <v>2020</v>
      </c>
      <c r="E42" s="13">
        <f t="shared" ref="E42:V42" si="16">D42+1</f>
        <v>2021</v>
      </c>
      <c r="F42" s="13">
        <f t="shared" si="16"/>
        <v>2022</v>
      </c>
      <c r="G42" s="13">
        <f t="shared" si="16"/>
        <v>2023</v>
      </c>
      <c r="H42" s="13">
        <f t="shared" si="16"/>
        <v>2024</v>
      </c>
      <c r="I42" s="13">
        <f t="shared" si="16"/>
        <v>2025</v>
      </c>
      <c r="J42" s="13">
        <f t="shared" si="16"/>
        <v>2026</v>
      </c>
      <c r="K42" s="13">
        <f t="shared" si="16"/>
        <v>2027</v>
      </c>
      <c r="L42" s="13">
        <f t="shared" si="16"/>
        <v>2028</v>
      </c>
      <c r="M42" s="13">
        <f t="shared" si="16"/>
        <v>2029</v>
      </c>
      <c r="N42" s="13">
        <f t="shared" si="16"/>
        <v>2030</v>
      </c>
      <c r="O42" s="13">
        <f t="shared" si="16"/>
        <v>2031</v>
      </c>
      <c r="P42" s="13">
        <f t="shared" si="16"/>
        <v>2032</v>
      </c>
      <c r="Q42" s="13">
        <f t="shared" si="16"/>
        <v>2033</v>
      </c>
      <c r="R42" s="13">
        <f t="shared" si="16"/>
        <v>2034</v>
      </c>
      <c r="S42" s="13">
        <f t="shared" si="16"/>
        <v>2035</v>
      </c>
      <c r="T42" s="13">
        <f t="shared" si="16"/>
        <v>2036</v>
      </c>
      <c r="U42" s="13">
        <f t="shared" si="16"/>
        <v>2037</v>
      </c>
      <c r="V42" s="13">
        <f t="shared" si="16"/>
        <v>2038</v>
      </c>
      <c r="W42" s="13" t="s">
        <v>157</v>
      </c>
    </row>
    <row r="43" spans="2:23" x14ac:dyDescent="0.3">
      <c r="B43" s="13" t="s">
        <v>257</v>
      </c>
      <c r="C43" s="20">
        <f>SUMIF(MountainEmpireInventory!$C$4:$C$918,'MountainEmpire Summary'!$B43,MountainEmpireInventory!P$4:P$918)</f>
        <v>2111676.9500000002</v>
      </c>
      <c r="D43" s="20">
        <f>SUMIF(MountainEmpireInventory!$C$4:$C$918,'MountainEmpire Summary'!$B43,MountainEmpireInventory!Q$4:Q$918)</f>
        <v>735896.375</v>
      </c>
      <c r="E43" s="20">
        <f>SUMIF(MountainEmpireInventory!$C$4:$C$918,'MountainEmpire Summary'!$B43,MountainEmpireInventory!R$4:R$918)</f>
        <v>41518.080000000002</v>
      </c>
      <c r="F43" s="20">
        <f>SUMIF(MountainEmpireInventory!$C$4:$C$918,'MountainEmpire Summary'!$B43,MountainEmpireInventory!S$4:S$918)</f>
        <v>175141.2</v>
      </c>
      <c r="G43" s="20">
        <f>SUMIF(MountainEmpireInventory!$C$4:$C$918,'MountainEmpire Summary'!$B43,MountainEmpireInventory!T$4:T$918)</f>
        <v>0</v>
      </c>
      <c r="H43" s="20">
        <f>SUMIF(MountainEmpireInventory!$C$4:$C$918,'MountainEmpire Summary'!$B43,MountainEmpireInventory!U$4:U$918)</f>
        <v>159298.51749999996</v>
      </c>
      <c r="I43" s="20">
        <f>SUMIF(MountainEmpireInventory!$C$4:$C$918,'MountainEmpire Summary'!$B43,MountainEmpireInventory!V$4:V$918)</f>
        <v>36670.269999999997</v>
      </c>
      <c r="J43" s="20">
        <f>SUMIF(MountainEmpireInventory!$C$4:$C$918,'MountainEmpire Summary'!$B43,MountainEmpireInventory!W$4:W$918)</f>
        <v>9292.7999999999993</v>
      </c>
      <c r="K43" s="20">
        <f>SUMIF(MountainEmpireInventory!$C$4:$C$918,'MountainEmpire Summary'!$B43,MountainEmpireInventory!X$4:X$918)</f>
        <v>14870.7</v>
      </c>
      <c r="L43" s="20">
        <f>SUMIF(MountainEmpireInventory!$C$4:$C$918,'MountainEmpire Summary'!$B43,MountainEmpireInventory!Y$4:Y$918)</f>
        <v>0</v>
      </c>
      <c r="M43" s="20">
        <f>SUMIF(MountainEmpireInventory!$C$4:$C$918,'MountainEmpire Summary'!$B43,MountainEmpireInventory!Z$4:Z$918)</f>
        <v>384063.35500000004</v>
      </c>
      <c r="N43" s="20">
        <f>SUMIF(MountainEmpireInventory!$C$4:$C$918,'MountainEmpire Summary'!$B43,MountainEmpireInventory!AA$4:AA$918)</f>
        <v>41331.744999999995</v>
      </c>
      <c r="O43" s="20">
        <f>SUMIF(MountainEmpireInventory!$C$4:$C$918,'MountainEmpire Summary'!$B43,MountainEmpireInventory!AB$4:AB$918)</f>
        <v>77928</v>
      </c>
      <c r="P43" s="20">
        <f>SUMIF(MountainEmpireInventory!$C$4:$C$918,'MountainEmpire Summary'!$B43,MountainEmpireInventory!AC$4:AC$918)</f>
        <v>0</v>
      </c>
      <c r="Q43" s="20">
        <f>SUMIF(MountainEmpireInventory!$C$4:$C$918,'MountainEmpire Summary'!$B43,MountainEmpireInventory!AD$4:AD$918)</f>
        <v>0</v>
      </c>
      <c r="R43" s="20">
        <f>SUMIF(MountainEmpireInventory!$C$4:$C$918,'MountainEmpire Summary'!$B43,MountainEmpireInventory!AE$4:AE$918)</f>
        <v>1718064.4725000001</v>
      </c>
      <c r="S43" s="20">
        <f>SUMIF(MountainEmpireInventory!$C$4:$C$918,'MountainEmpire Summary'!$B43,MountainEmpireInventory!AF$4:AF$918)</f>
        <v>45993.22</v>
      </c>
      <c r="T43" s="20">
        <f>SUMIF(MountainEmpireInventory!$C$4:$C$918,'MountainEmpire Summary'!$B43,MountainEmpireInventory!AG$4:AG$918)</f>
        <v>220894.87999999998</v>
      </c>
      <c r="U43" s="20">
        <f>SUMIF(MountainEmpireInventory!$C$4:$C$918,'MountainEmpire Summary'!$B43,MountainEmpireInventory!AH$4:AH$918)</f>
        <v>0</v>
      </c>
      <c r="V43" s="20">
        <f>SUMIF(MountainEmpireInventory!$C$4:$C$918,'MountainEmpire Summary'!$B43,MountainEmpireInventory!AI$4:AI$918)</f>
        <v>0</v>
      </c>
      <c r="W43" s="15">
        <f>SUM(C43:V43)</f>
        <v>5772640.5650000004</v>
      </c>
    </row>
    <row r="44" spans="2:23" x14ac:dyDescent="0.3">
      <c r="B44" s="13" t="s">
        <v>388</v>
      </c>
      <c r="C44" s="20">
        <f>SUMIF(MountainEmpireInventory!$C$4:$C$918,'MountainEmpire Summary'!$B44,MountainEmpireInventory!P$4:P$918)</f>
        <v>577407.6</v>
      </c>
      <c r="D44" s="20">
        <f>SUMIF(MountainEmpireInventory!$C$4:$C$918,'MountainEmpire Summary'!$B44,MountainEmpireInventory!Q$4:Q$918)</f>
        <v>150467.70449999999</v>
      </c>
      <c r="E44" s="20">
        <f>SUMIF(MountainEmpireInventory!$C$4:$C$918,'MountainEmpire Summary'!$B44,MountainEmpireInventory!R$4:R$918)</f>
        <v>20860.800000000003</v>
      </c>
      <c r="F44" s="20">
        <f>SUMIF(MountainEmpireInventory!$C$4:$C$918,'MountainEmpire Summary'!$B44,MountainEmpireInventory!S$4:S$918)</f>
        <v>0</v>
      </c>
      <c r="G44" s="20">
        <f>SUMIF(MountainEmpireInventory!$C$4:$C$918,'MountainEmpire Summary'!$B44,MountainEmpireInventory!T$4:T$918)</f>
        <v>18396</v>
      </c>
      <c r="H44" s="20">
        <f>SUMIF(MountainEmpireInventory!$C$4:$C$918,'MountainEmpire Summary'!$B44,MountainEmpireInventory!U$4:U$918)</f>
        <v>213593.9274999999</v>
      </c>
      <c r="I44" s="20">
        <f>SUMIF(MountainEmpireInventory!$C$4:$C$918,'MountainEmpire Summary'!$B44,MountainEmpireInventory!V$4:V$918)</f>
        <v>116979.47700000001</v>
      </c>
      <c r="J44" s="20">
        <f>SUMIF(MountainEmpireInventory!$C$4:$C$918,'MountainEmpire Summary'!$B44,MountainEmpireInventory!W$4:W$918)</f>
        <v>40383.75</v>
      </c>
      <c r="K44" s="20">
        <f>SUMIF(MountainEmpireInventory!$C$4:$C$918,'MountainEmpire Summary'!$B44,MountainEmpireInventory!X$4:X$918)</f>
        <v>6361.2</v>
      </c>
      <c r="L44" s="20">
        <f>SUMIF(MountainEmpireInventory!$C$4:$C$918,'MountainEmpire Summary'!$B44,MountainEmpireInventory!Y$4:Y$918)</f>
        <v>33655</v>
      </c>
      <c r="M44" s="20">
        <f>SUMIF(MountainEmpireInventory!$C$4:$C$918,'MountainEmpire Summary'!$B44,MountainEmpireInventory!Z$4:Z$918)</f>
        <v>112904.80499999999</v>
      </c>
      <c r="N44" s="20">
        <f>SUMIF(MountainEmpireInventory!$C$4:$C$918,'MountainEmpire Summary'!$B44,MountainEmpireInventory!AA$4:AA$918)</f>
        <v>257195.59950000001</v>
      </c>
      <c r="O44" s="20">
        <f>SUMIF(MountainEmpireInventory!$C$4:$C$918,'MountainEmpire Summary'!$B44,MountainEmpireInventory!AB$4:AB$918)</f>
        <v>81926.399999999994</v>
      </c>
      <c r="P44" s="20">
        <f>SUMIF(MountainEmpireInventory!$C$4:$C$918,'MountainEmpire Summary'!$B44,MountainEmpireInventory!AC$4:AC$918)</f>
        <v>0</v>
      </c>
      <c r="Q44" s="20">
        <f>SUMIF(MountainEmpireInventory!$C$4:$C$918,'MountainEmpire Summary'!$B44,MountainEmpireInventory!AD$4:AD$918)</f>
        <v>57318.299999999996</v>
      </c>
      <c r="R44" s="20">
        <f>SUMIF(MountainEmpireInventory!$C$4:$C$918,'MountainEmpire Summary'!$B44,MountainEmpireInventory!AE$4:AE$918)</f>
        <v>481677.82</v>
      </c>
      <c r="S44" s="20">
        <f>SUMIF(MountainEmpireInventory!$C$4:$C$918,'MountainEmpire Summary'!$B44,MountainEmpireInventory!AF$4:AF$918)</f>
        <v>16901.822</v>
      </c>
      <c r="T44" s="20">
        <f>SUMIF(MountainEmpireInventory!$C$4:$C$918,'MountainEmpire Summary'!$B44,MountainEmpireInventory!AG$4:AG$918)</f>
        <v>18120</v>
      </c>
      <c r="U44" s="20">
        <f>SUMIF(MountainEmpireInventory!$C$4:$C$918,'MountainEmpire Summary'!$B44,MountainEmpireInventory!AH$4:AH$918)</f>
        <v>0</v>
      </c>
      <c r="V44" s="20">
        <f>SUMIF(MountainEmpireInventory!$C$4:$C$918,'MountainEmpire Summary'!$B44,MountainEmpireInventory!AI$4:AI$918)</f>
        <v>0</v>
      </c>
      <c r="W44" s="15">
        <f t="shared" ref="W44:W51" si="17">SUM(C44:V44)</f>
        <v>2204150.2054999997</v>
      </c>
    </row>
    <row r="45" spans="2:23" x14ac:dyDescent="0.3">
      <c r="B45" s="13" t="s">
        <v>256</v>
      </c>
      <c r="C45" s="20">
        <f>SUMIF(MountainEmpireInventory!$C$4:$C$918,'MountainEmpire Summary'!$B45,MountainEmpireInventory!P$4:P$918)</f>
        <v>660498</v>
      </c>
      <c r="D45" s="20">
        <f>SUMIF(MountainEmpireInventory!$C$4:$C$918,'MountainEmpire Summary'!$B45,MountainEmpireInventory!Q$4:Q$918)</f>
        <v>129585.63900000001</v>
      </c>
      <c r="E45" s="20">
        <f>SUMIF(MountainEmpireInventory!$C$4:$C$918,'MountainEmpire Summary'!$B45,MountainEmpireInventory!R$4:R$918)</f>
        <v>0</v>
      </c>
      <c r="F45" s="20">
        <f>SUMIF(MountainEmpireInventory!$C$4:$C$918,'MountainEmpire Summary'!$B45,MountainEmpireInventory!S$4:S$918)</f>
        <v>0</v>
      </c>
      <c r="G45" s="20">
        <f>SUMIF(MountainEmpireInventory!$C$4:$C$918,'MountainEmpire Summary'!$B45,MountainEmpireInventory!T$4:T$918)</f>
        <v>10752</v>
      </c>
      <c r="H45" s="20">
        <f>SUMIF(MountainEmpireInventory!$C$4:$C$918,'MountainEmpire Summary'!$B45,MountainEmpireInventory!U$4:U$918)</f>
        <v>123524.95</v>
      </c>
      <c r="I45" s="20">
        <f>SUMIF(MountainEmpireInventory!$C$4:$C$918,'MountainEmpire Summary'!$B45,MountainEmpireInventory!V$4:V$918)</f>
        <v>53852.603999999992</v>
      </c>
      <c r="J45" s="20">
        <f>SUMIF(MountainEmpireInventory!$C$4:$C$918,'MountainEmpire Summary'!$B45,MountainEmpireInventory!W$4:W$918)</f>
        <v>7201.9199999999992</v>
      </c>
      <c r="K45" s="20">
        <f>SUMIF(MountainEmpireInventory!$C$4:$C$918,'MountainEmpire Summary'!$B45,MountainEmpireInventory!X$4:X$918)</f>
        <v>0</v>
      </c>
      <c r="L45" s="20">
        <f>SUMIF(MountainEmpireInventory!$C$4:$C$918,'MountainEmpire Summary'!$B45,MountainEmpireInventory!Y$4:Y$918)</f>
        <v>93884.75</v>
      </c>
      <c r="M45" s="20">
        <f>SUMIF(MountainEmpireInventory!$C$4:$C$918,'MountainEmpire Summary'!$B45,MountainEmpireInventory!Z$4:Z$918)</f>
        <v>98140.77</v>
      </c>
      <c r="N45" s="20">
        <f>SUMIF(MountainEmpireInventory!$C$4:$C$918,'MountainEmpire Summary'!$B45,MountainEmpireInventory!AA$4:AA$918)</f>
        <v>125475.924</v>
      </c>
      <c r="O45" s="20">
        <f>SUMIF(MountainEmpireInventory!$C$4:$C$918,'MountainEmpire Summary'!$B45,MountainEmpireInventory!AB$4:AB$918)</f>
        <v>59633.279999999999</v>
      </c>
      <c r="P45" s="20">
        <f>SUMIF(MountainEmpireInventory!$C$4:$C$918,'MountainEmpire Summary'!$B45,MountainEmpireInventory!AC$4:AC$918)</f>
        <v>0</v>
      </c>
      <c r="Q45" s="20">
        <f>SUMIF(MountainEmpireInventory!$C$4:$C$918,'MountainEmpire Summary'!$B45,MountainEmpireInventory!AD$4:AD$918)</f>
        <v>123980.2</v>
      </c>
      <c r="R45" s="20">
        <f>SUMIF(MountainEmpireInventory!$C$4:$C$918,'MountainEmpire Summary'!$B45,MountainEmpireInventory!AE$4:AE$918)</f>
        <v>444902.19499999995</v>
      </c>
      <c r="S45" s="20">
        <f>SUMIF(MountainEmpireInventory!$C$4:$C$918,'MountainEmpire Summary'!$B45,MountainEmpireInventory!AF$4:AF$918)</f>
        <v>64669.043999999994</v>
      </c>
      <c r="T45" s="20">
        <f>SUMIF(MountainEmpireInventory!$C$4:$C$918,'MountainEmpire Summary'!$B45,MountainEmpireInventory!AG$4:AG$918)</f>
        <v>20584.32</v>
      </c>
      <c r="U45" s="20">
        <f>SUMIF(MountainEmpireInventory!$C$4:$C$918,'MountainEmpire Summary'!$B45,MountainEmpireInventory!AH$4:AH$918)</f>
        <v>0</v>
      </c>
      <c r="V45" s="20">
        <f>SUMIF(MountainEmpireInventory!$C$4:$C$918,'MountainEmpire Summary'!$B45,MountainEmpireInventory!AI$4:AI$918)</f>
        <v>0</v>
      </c>
      <c r="W45" s="15">
        <f t="shared" si="17"/>
        <v>2016685.5959999999</v>
      </c>
    </row>
    <row r="46" spans="2:23" x14ac:dyDescent="0.3">
      <c r="B46" s="13" t="s">
        <v>262</v>
      </c>
      <c r="C46" s="20">
        <f>SUMIF(MountainEmpireInventory!$C$4:$C$918,'MountainEmpire Summary'!$B46,MountainEmpireInventory!P$4:P$918)</f>
        <v>395744.3</v>
      </c>
      <c r="D46" s="20">
        <f>SUMIF(MountainEmpireInventory!$C$4:$C$918,'MountainEmpire Summary'!$B46,MountainEmpireInventory!Q$4:Q$918)</f>
        <v>72290.55</v>
      </c>
      <c r="E46" s="20">
        <f>SUMIF(MountainEmpireInventory!$C$4:$C$918,'MountainEmpire Summary'!$B46,MountainEmpireInventory!R$4:R$918)</f>
        <v>0</v>
      </c>
      <c r="F46" s="20">
        <f>SUMIF(MountainEmpireInventory!$C$4:$C$918,'MountainEmpire Summary'!$B46,MountainEmpireInventory!S$4:S$918)</f>
        <v>9623.3920000000016</v>
      </c>
      <c r="G46" s="20">
        <f>SUMIF(MountainEmpireInventory!$C$4:$C$918,'MountainEmpire Summary'!$B46,MountainEmpireInventory!T$4:T$918)</f>
        <v>0</v>
      </c>
      <c r="H46" s="20">
        <f>SUMIF(MountainEmpireInventory!$C$4:$C$918,'MountainEmpire Summary'!$B46,MountainEmpireInventory!U$4:U$918)</f>
        <v>96305.714999999997</v>
      </c>
      <c r="I46" s="20">
        <f>SUMIF(MountainEmpireInventory!$C$4:$C$918,'MountainEmpire Summary'!$B46,MountainEmpireInventory!V$4:V$918)</f>
        <v>34479.599999999999</v>
      </c>
      <c r="J46" s="20">
        <f>SUMIF(MountainEmpireInventory!$C$4:$C$918,'MountainEmpire Summary'!$B46,MountainEmpireInventory!W$4:W$918)</f>
        <v>0</v>
      </c>
      <c r="K46" s="20">
        <f>SUMIF(MountainEmpireInventory!$C$4:$C$918,'MountainEmpire Summary'!$B46,MountainEmpireInventory!X$4:X$918)</f>
        <v>0</v>
      </c>
      <c r="L46" s="20">
        <f>SUMIF(MountainEmpireInventory!$C$4:$C$918,'MountainEmpire Summary'!$B46,MountainEmpireInventory!Y$4:Y$918)</f>
        <v>0</v>
      </c>
      <c r="M46" s="20">
        <f>SUMIF(MountainEmpireInventory!$C$4:$C$918,'MountainEmpire Summary'!$B46,MountainEmpireInventory!Z$4:Z$918)</f>
        <v>67086.63</v>
      </c>
      <c r="N46" s="20">
        <f>SUMIF(MountainEmpireInventory!$C$4:$C$918,'MountainEmpire Summary'!$B46,MountainEmpireInventory!AA$4:AA$918)</f>
        <v>92321.95</v>
      </c>
      <c r="O46" s="20">
        <f>SUMIF(MountainEmpireInventory!$C$4:$C$918,'MountainEmpire Summary'!$B46,MountainEmpireInventory!AB$4:AB$918)</f>
        <v>6364.7999999999993</v>
      </c>
      <c r="P46" s="20">
        <f>SUMIF(MountainEmpireInventory!$C$4:$C$918,'MountainEmpire Summary'!$B46,MountainEmpireInventory!AC$4:AC$918)</f>
        <v>35582.332000000002</v>
      </c>
      <c r="Q46" s="20">
        <f>SUMIF(MountainEmpireInventory!$C$4:$C$918,'MountainEmpire Summary'!$B46,MountainEmpireInventory!AD$4:AD$918)</f>
        <v>0</v>
      </c>
      <c r="R46" s="20">
        <f>SUMIF(MountainEmpireInventory!$C$4:$C$918,'MountainEmpire Summary'!$B46,MountainEmpireInventory!AE$4:AE$918)</f>
        <v>219044.685</v>
      </c>
      <c r="S46" s="20">
        <f>SUMIF(MountainEmpireInventory!$C$4:$C$918,'MountainEmpire Summary'!$B46,MountainEmpireInventory!AF$4:AF$918)</f>
        <v>12007.24</v>
      </c>
      <c r="T46" s="20">
        <f>SUMIF(MountainEmpireInventory!$C$4:$C$918,'MountainEmpire Summary'!$B46,MountainEmpireInventory!AG$4:AG$918)</f>
        <v>0</v>
      </c>
      <c r="U46" s="20">
        <f>SUMIF(MountainEmpireInventory!$C$4:$C$918,'MountainEmpire Summary'!$B46,MountainEmpireInventory!AH$4:AH$918)</f>
        <v>14414.4</v>
      </c>
      <c r="V46" s="20">
        <f>SUMIF(MountainEmpireInventory!$C$4:$C$918,'MountainEmpire Summary'!$B46,MountainEmpireInventory!AI$4:AI$918)</f>
        <v>0</v>
      </c>
      <c r="W46" s="15">
        <f t="shared" si="17"/>
        <v>1055265.5939999998</v>
      </c>
    </row>
    <row r="47" spans="2:23" x14ac:dyDescent="0.3">
      <c r="B47" s="13" t="s">
        <v>389</v>
      </c>
      <c r="C47" s="20">
        <f>SUMIF(MountainEmpireInventory!$C$4:$C$918,'MountainEmpire Summary'!$B47,MountainEmpireInventory!P$4:P$918)</f>
        <v>371673.3</v>
      </c>
      <c r="D47" s="20">
        <f>SUMIF(MountainEmpireInventory!$C$4:$C$918,'MountainEmpire Summary'!$B47,MountainEmpireInventory!Q$4:Q$918)</f>
        <v>35457.75</v>
      </c>
      <c r="E47" s="20">
        <f>SUMIF(MountainEmpireInventory!$C$4:$C$918,'MountainEmpire Summary'!$B47,MountainEmpireInventory!R$4:R$918)</f>
        <v>0</v>
      </c>
      <c r="F47" s="20">
        <f>SUMIF(MountainEmpireInventory!$C$4:$C$918,'MountainEmpire Summary'!$B47,MountainEmpireInventory!S$4:S$918)</f>
        <v>0</v>
      </c>
      <c r="G47" s="20">
        <f>SUMIF(MountainEmpireInventory!$C$4:$C$918,'MountainEmpire Summary'!$B47,MountainEmpireInventory!T$4:T$918)</f>
        <v>0</v>
      </c>
      <c r="H47" s="20">
        <f>SUMIF(MountainEmpireInventory!$C$4:$C$918,'MountainEmpire Summary'!$B47,MountainEmpireInventory!U$4:U$918)</f>
        <v>4809.07</v>
      </c>
      <c r="I47" s="20">
        <f>SUMIF(MountainEmpireInventory!$C$4:$C$918,'MountainEmpire Summary'!$B47,MountainEmpireInventory!V$4:V$918)</f>
        <v>12045.439999999999</v>
      </c>
      <c r="J47" s="20">
        <f>SUMIF(MountainEmpireInventory!$C$4:$C$918,'MountainEmpire Summary'!$B47,MountainEmpireInventory!W$4:W$918)</f>
        <v>0</v>
      </c>
      <c r="K47" s="20">
        <f>SUMIF(MountainEmpireInventory!$C$4:$C$918,'MountainEmpire Summary'!$B47,MountainEmpireInventory!X$4:X$918)</f>
        <v>0</v>
      </c>
      <c r="L47" s="20">
        <f>SUMIF(MountainEmpireInventory!$C$4:$C$918,'MountainEmpire Summary'!$B47,MountainEmpireInventory!Y$4:Y$918)</f>
        <v>0</v>
      </c>
      <c r="M47" s="20">
        <f>SUMIF(MountainEmpireInventory!$C$4:$C$918,'MountainEmpire Summary'!$B47,MountainEmpireInventory!Z$4:Z$918)</f>
        <v>17877.34</v>
      </c>
      <c r="N47" s="20">
        <f>SUMIF(MountainEmpireInventory!$C$4:$C$918,'MountainEmpire Summary'!$B47,MountainEmpireInventory!AA$4:AA$918)</f>
        <v>77991.200000000012</v>
      </c>
      <c r="O47" s="20">
        <f>SUMIF(MountainEmpireInventory!$C$4:$C$918,'MountainEmpire Summary'!$B47,MountainEmpireInventory!AB$4:AB$918)</f>
        <v>6099.5999999999995</v>
      </c>
      <c r="P47" s="20">
        <f>SUMIF(MountainEmpireInventory!$C$4:$C$918,'MountainEmpire Summary'!$B47,MountainEmpireInventory!AC$4:AC$918)</f>
        <v>0</v>
      </c>
      <c r="Q47" s="20">
        <f>SUMIF(MountainEmpireInventory!$C$4:$C$918,'MountainEmpire Summary'!$B47,MountainEmpireInventory!AD$4:AD$918)</f>
        <v>0</v>
      </c>
      <c r="R47" s="20">
        <f>SUMIF(MountainEmpireInventory!$C$4:$C$918,'MountainEmpire Summary'!$B47,MountainEmpireInventory!AE$4:AE$918)</f>
        <v>242673.88499999998</v>
      </c>
      <c r="S47" s="20">
        <f>SUMIF(MountainEmpireInventory!$C$4:$C$918,'MountainEmpire Summary'!$B47,MountainEmpireInventory!AF$4:AF$918)</f>
        <v>15107.84</v>
      </c>
      <c r="T47" s="20">
        <f>SUMIF(MountainEmpireInventory!$C$4:$C$918,'MountainEmpire Summary'!$B47,MountainEmpireInventory!AG$4:AG$918)</f>
        <v>0</v>
      </c>
      <c r="U47" s="20">
        <f>SUMIF(MountainEmpireInventory!$C$4:$C$918,'MountainEmpire Summary'!$B47,MountainEmpireInventory!AH$4:AH$918)</f>
        <v>0</v>
      </c>
      <c r="V47" s="20">
        <f>SUMIF(MountainEmpireInventory!$C$4:$C$918,'MountainEmpire Summary'!$B47,MountainEmpireInventory!AI$4:AI$918)</f>
        <v>0</v>
      </c>
      <c r="W47" s="15">
        <f t="shared" si="17"/>
        <v>783735.42500000005</v>
      </c>
    </row>
    <row r="48" spans="2:23" x14ac:dyDescent="0.3">
      <c r="B48" s="13" t="s">
        <v>273</v>
      </c>
      <c r="C48" s="20">
        <f>SUMIF(MountainEmpireInventory!$C$4:$C$918,'MountainEmpire Summary'!$B48,MountainEmpireInventory!P$4:P$918)</f>
        <v>4803423.5999999996</v>
      </c>
      <c r="D48" s="20">
        <f>SUMIF(MountainEmpireInventory!$C$4:$C$918,'MountainEmpire Summary'!$B48,MountainEmpireInventory!Q$4:Q$918)</f>
        <v>332976.33999999997</v>
      </c>
      <c r="E48" s="20">
        <f>SUMIF(MountainEmpireInventory!$C$4:$C$918,'MountainEmpire Summary'!$B48,MountainEmpireInventory!R$4:R$918)</f>
        <v>127697.14</v>
      </c>
      <c r="F48" s="20">
        <f>SUMIF(MountainEmpireInventory!$C$4:$C$918,'MountainEmpire Summary'!$B48,MountainEmpireInventory!S$4:S$918)</f>
        <v>0</v>
      </c>
      <c r="G48" s="20">
        <f>SUMIF(MountainEmpireInventory!$C$4:$C$918,'MountainEmpire Summary'!$B48,MountainEmpireInventory!T$4:T$918)</f>
        <v>77414.400000000009</v>
      </c>
      <c r="H48" s="20">
        <f>SUMIF(MountainEmpireInventory!$C$4:$C$918,'MountainEmpire Summary'!$B48,MountainEmpireInventory!U$4:U$918)</f>
        <v>83810.44749999998</v>
      </c>
      <c r="I48" s="20">
        <f>SUMIF(MountainEmpireInventory!$C$4:$C$918,'MountainEmpire Summary'!$B48,MountainEmpireInventory!V$4:V$918)</f>
        <v>79437.599999999991</v>
      </c>
      <c r="J48" s="20">
        <f>SUMIF(MountainEmpireInventory!$C$4:$C$918,'MountainEmpire Summary'!$B48,MountainEmpireInventory!W$4:W$918)</f>
        <v>260301.12899999999</v>
      </c>
      <c r="K48" s="20">
        <f>SUMIF(MountainEmpireInventory!$C$4:$C$918,'MountainEmpire Summary'!$B48,MountainEmpireInventory!X$4:X$918)</f>
        <v>119350</v>
      </c>
      <c r="L48" s="20">
        <f>SUMIF(MountainEmpireInventory!$C$4:$C$918,'MountainEmpire Summary'!$B48,MountainEmpireInventory!Y$4:Y$918)</f>
        <v>0</v>
      </c>
      <c r="M48" s="20">
        <f>SUMIF(MountainEmpireInventory!$C$4:$C$918,'MountainEmpire Summary'!$B48,MountainEmpireInventory!Z$4:Z$918)</f>
        <v>405506.1399999999</v>
      </c>
      <c r="N48" s="20">
        <f>SUMIF(MountainEmpireInventory!$C$4:$C$918,'MountainEmpire Summary'!$B48,MountainEmpireInventory!AA$4:AA$918)</f>
        <v>31726.485000000001</v>
      </c>
      <c r="O48" s="20">
        <f>SUMIF(MountainEmpireInventory!$C$4:$C$918,'MountainEmpire Summary'!$B48,MountainEmpireInventory!AB$4:AB$918)</f>
        <v>96886.399999999994</v>
      </c>
      <c r="P48" s="20">
        <f>SUMIF(MountainEmpireInventory!$C$4:$C$918,'MountainEmpire Summary'!$B48,MountainEmpireInventory!AC$4:AC$918)</f>
        <v>0</v>
      </c>
      <c r="Q48" s="20">
        <f>SUMIF(MountainEmpireInventory!$C$4:$C$918,'MountainEmpire Summary'!$B48,MountainEmpireInventory!AD$4:AD$918)</f>
        <v>248500</v>
      </c>
      <c r="R48" s="20">
        <f>SUMIF(MountainEmpireInventory!$C$4:$C$918,'MountainEmpire Summary'!$B48,MountainEmpireInventory!AE$4:AE$918)</f>
        <v>1422216.4775000005</v>
      </c>
      <c r="S48" s="20">
        <f>SUMIF(MountainEmpireInventory!$C$4:$C$918,'MountainEmpire Summary'!$B48,MountainEmpireInventory!AF$4:AF$918)</f>
        <v>110967.44</v>
      </c>
      <c r="T48" s="20">
        <f>SUMIF(MountainEmpireInventory!$C$4:$C$918,'MountainEmpire Summary'!$B48,MountainEmpireInventory!AG$4:AG$918)</f>
        <v>0</v>
      </c>
      <c r="U48" s="20">
        <f>SUMIF(MountainEmpireInventory!$C$4:$C$918,'MountainEmpire Summary'!$B48,MountainEmpireInventory!AH$4:AH$918)</f>
        <v>0</v>
      </c>
      <c r="V48" s="20">
        <f>SUMIF(MountainEmpireInventory!$C$4:$C$918,'MountainEmpire Summary'!$B48,MountainEmpireInventory!AI$4:AI$918)</f>
        <v>0</v>
      </c>
      <c r="W48" s="15">
        <f t="shared" si="17"/>
        <v>8200213.5990000004</v>
      </c>
    </row>
    <row r="49" spans="2:23" x14ac:dyDescent="0.3">
      <c r="B49" s="13" t="s">
        <v>390</v>
      </c>
      <c r="C49" s="20">
        <f>SUMIF(MountainEmpireInventory!$C$4:$C$918,'MountainEmpire Summary'!$B49,MountainEmpireInventory!P$4:P$918)</f>
        <v>715560.6</v>
      </c>
      <c r="D49" s="20">
        <f>SUMIF(MountainEmpireInventory!$C$4:$C$918,'MountainEmpire Summary'!$B49,MountainEmpireInventory!Q$4:Q$918)</f>
        <v>0</v>
      </c>
      <c r="E49" s="20">
        <f>SUMIF(MountainEmpireInventory!$C$4:$C$918,'MountainEmpire Summary'!$B49,MountainEmpireInventory!R$4:R$918)</f>
        <v>0</v>
      </c>
      <c r="F49" s="20">
        <f>SUMIF(MountainEmpireInventory!$C$4:$C$918,'MountainEmpire Summary'!$B49,MountainEmpireInventory!S$4:S$918)</f>
        <v>0</v>
      </c>
      <c r="G49" s="20">
        <f>SUMIF(MountainEmpireInventory!$C$4:$C$918,'MountainEmpire Summary'!$B49,MountainEmpireInventory!T$4:T$918)</f>
        <v>8685.6</v>
      </c>
      <c r="H49" s="20">
        <f>SUMIF(MountainEmpireInventory!$C$4:$C$918,'MountainEmpire Summary'!$B49,MountainEmpireInventory!U$4:U$918)</f>
        <v>226376.0625</v>
      </c>
      <c r="I49" s="20">
        <f>SUMIF(MountainEmpireInventory!$C$4:$C$918,'MountainEmpire Summary'!$B49,MountainEmpireInventory!V$4:V$918)</f>
        <v>0</v>
      </c>
      <c r="J49" s="20">
        <f>SUMIF(MountainEmpireInventory!$C$4:$C$918,'MountainEmpire Summary'!$B49,MountainEmpireInventory!W$4:W$918)</f>
        <v>0</v>
      </c>
      <c r="K49" s="20">
        <f>SUMIF(MountainEmpireInventory!$C$4:$C$918,'MountainEmpire Summary'!$B49,MountainEmpireInventory!X$4:X$918)</f>
        <v>0</v>
      </c>
      <c r="L49" s="20">
        <f>SUMIF(MountainEmpireInventory!$C$4:$C$918,'MountainEmpire Summary'!$B49,MountainEmpireInventory!Y$4:Y$918)</f>
        <v>0</v>
      </c>
      <c r="M49" s="20">
        <f>SUMIF(MountainEmpireInventory!$C$4:$C$918,'MountainEmpire Summary'!$B49,MountainEmpireInventory!Z$4:Z$918)</f>
        <v>87470.305000000008</v>
      </c>
      <c r="N49" s="20">
        <f>SUMIF(MountainEmpireInventory!$C$4:$C$918,'MountainEmpire Summary'!$B49,MountainEmpireInventory!AA$4:AA$918)</f>
        <v>60202.45</v>
      </c>
      <c r="O49" s="20">
        <f>SUMIF(MountainEmpireInventory!$C$4:$C$918,'MountainEmpire Summary'!$B49,MountainEmpireInventory!AB$4:AB$918)</f>
        <v>8101.86</v>
      </c>
      <c r="P49" s="20">
        <f>SUMIF(MountainEmpireInventory!$C$4:$C$918,'MountainEmpire Summary'!$B49,MountainEmpireInventory!AC$4:AC$918)</f>
        <v>0</v>
      </c>
      <c r="Q49" s="20">
        <f>SUMIF(MountainEmpireInventory!$C$4:$C$918,'MountainEmpire Summary'!$B49,MountainEmpireInventory!AD$4:AD$918)</f>
        <v>11012.099999999999</v>
      </c>
      <c r="R49" s="20">
        <f>SUMIF(MountainEmpireInventory!$C$4:$C$918,'MountainEmpire Summary'!$B49,MountainEmpireInventory!AE$4:AE$918)</f>
        <v>211220.41250000003</v>
      </c>
      <c r="S49" s="20">
        <f>SUMIF(MountainEmpireInventory!$C$4:$C$918,'MountainEmpire Summary'!$B49,MountainEmpireInventory!AF$4:AF$918)</f>
        <v>0</v>
      </c>
      <c r="T49" s="20">
        <f>SUMIF(MountainEmpireInventory!$C$4:$C$918,'MountainEmpire Summary'!$B49,MountainEmpireInventory!AG$4:AG$918)</f>
        <v>0</v>
      </c>
      <c r="U49" s="20">
        <f>SUMIF(MountainEmpireInventory!$C$4:$C$918,'MountainEmpire Summary'!$B49,MountainEmpireInventory!AH$4:AH$918)</f>
        <v>0</v>
      </c>
      <c r="V49" s="20">
        <f>SUMIF(MountainEmpireInventory!$C$4:$C$918,'MountainEmpire Summary'!$B49,MountainEmpireInventory!AI$4:AI$918)</f>
        <v>0</v>
      </c>
      <c r="W49" s="15">
        <f t="shared" si="17"/>
        <v>1328629.3900000004</v>
      </c>
    </row>
    <row r="50" spans="2:23" x14ac:dyDescent="0.3">
      <c r="B50" s="13" t="s">
        <v>261</v>
      </c>
      <c r="C50" s="20">
        <f>SUMIF(MountainEmpireInventory!$C$4:$C$918,'MountainEmpire Summary'!$B50,MountainEmpireInventory!P$4:P$918)</f>
        <v>807580.15</v>
      </c>
      <c r="D50" s="20">
        <f>SUMIF(MountainEmpireInventory!$C$4:$C$918,'MountainEmpire Summary'!$B50,MountainEmpireInventory!Q$4:Q$918)</f>
        <v>42848</v>
      </c>
      <c r="E50" s="20">
        <f>SUMIF(MountainEmpireInventory!$C$4:$C$918,'MountainEmpire Summary'!$B50,MountainEmpireInventory!R$4:R$918)</f>
        <v>186437.03999999998</v>
      </c>
      <c r="F50" s="20">
        <f>SUMIF(MountainEmpireInventory!$C$4:$C$918,'MountainEmpire Summary'!$B50,MountainEmpireInventory!S$4:S$918)</f>
        <v>162911.40000000002</v>
      </c>
      <c r="G50" s="20">
        <f>SUMIF(MountainEmpireInventory!$C$4:$C$918,'MountainEmpire Summary'!$B50,MountainEmpireInventory!T$4:T$918)</f>
        <v>6451.2000000000007</v>
      </c>
      <c r="H50" s="20">
        <f>SUMIF(MountainEmpireInventory!$C$4:$C$918,'MountainEmpire Summary'!$B50,MountainEmpireInventory!U$4:U$918)</f>
        <v>414647.62249999994</v>
      </c>
      <c r="I50" s="20">
        <f>SUMIF(MountainEmpireInventory!$C$4:$C$918,'MountainEmpire Summary'!$B50,MountainEmpireInventory!V$4:V$918)</f>
        <v>81561.599999999991</v>
      </c>
      <c r="J50" s="20">
        <f>SUMIF(MountainEmpireInventory!$C$4:$C$918,'MountainEmpire Summary'!$B50,MountainEmpireInventory!W$4:W$918)</f>
        <v>72660.5</v>
      </c>
      <c r="K50" s="20">
        <f>SUMIF(MountainEmpireInventory!$C$4:$C$918,'MountainEmpire Summary'!$B50,MountainEmpireInventory!X$4:X$918)</f>
        <v>39729.599999999999</v>
      </c>
      <c r="L50" s="20">
        <f>SUMIF(MountainEmpireInventory!$C$4:$C$918,'MountainEmpire Summary'!$B50,MountainEmpireInventory!Y$4:Y$918)</f>
        <v>78727.3</v>
      </c>
      <c r="M50" s="20">
        <f>SUMIF(MountainEmpireInventory!$C$4:$C$918,'MountainEmpire Summary'!$B50,MountainEmpireInventory!Z$4:Z$918)</f>
        <v>115485.69499999999</v>
      </c>
      <c r="N50" s="20">
        <f>SUMIF(MountainEmpireInventory!$C$4:$C$918,'MountainEmpire Summary'!$B50,MountainEmpireInventory!AA$4:AA$918)</f>
        <v>20881</v>
      </c>
      <c r="O50" s="20">
        <f>SUMIF(MountainEmpireInventory!$C$4:$C$918,'MountainEmpire Summary'!$B50,MountainEmpireInventory!AB$4:AB$918)</f>
        <v>75561.599999999991</v>
      </c>
      <c r="P50" s="20">
        <f>SUMIF(MountainEmpireInventory!$C$4:$C$918,'MountainEmpire Summary'!$B50,MountainEmpireInventory!AC$4:AC$918)</f>
        <v>269048.40000000002</v>
      </c>
      <c r="Q50" s="20">
        <f>SUMIF(MountainEmpireInventory!$C$4:$C$918,'MountainEmpire Summary'!$B50,MountainEmpireInventory!AD$4:AD$918)</f>
        <v>57254.400000000001</v>
      </c>
      <c r="R50" s="20">
        <f>SUMIF(MountainEmpireInventory!$C$4:$C$918,'MountainEmpire Summary'!$B50,MountainEmpireInventory!AE$4:AE$918)</f>
        <v>654143.7925000001</v>
      </c>
      <c r="S50" s="20">
        <f>SUMIF(MountainEmpireInventory!$C$4:$C$918,'MountainEmpire Summary'!$B50,MountainEmpireInventory!AF$4:AF$918)</f>
        <v>0</v>
      </c>
      <c r="T50" s="20">
        <f>SUMIF(MountainEmpireInventory!$C$4:$C$918,'MountainEmpire Summary'!$B50,MountainEmpireInventory!AG$4:AG$918)</f>
        <v>68711.039999999994</v>
      </c>
      <c r="U50" s="20">
        <f>SUMIF(MountainEmpireInventory!$C$4:$C$918,'MountainEmpire Summary'!$B50,MountainEmpireInventory!AH$4:AH$918)</f>
        <v>0</v>
      </c>
      <c r="V50" s="20">
        <f>SUMIF(MountainEmpireInventory!$C$4:$C$918,'MountainEmpire Summary'!$B50,MountainEmpireInventory!AI$4:AI$918)</f>
        <v>0</v>
      </c>
      <c r="W50" s="15">
        <f t="shared" si="17"/>
        <v>3154640.34</v>
      </c>
    </row>
    <row r="51" spans="2:23" x14ac:dyDescent="0.3">
      <c r="B51" s="13" t="s">
        <v>391</v>
      </c>
      <c r="C51" s="20">
        <f>SUMIF(MountainEmpireInventory!$C$4:$C$918,'MountainEmpire Summary'!$B51,MountainEmpireInventory!P$4:P$918)</f>
        <v>0</v>
      </c>
      <c r="D51" s="20">
        <f>SUMIF(MountainEmpireInventory!$C$4:$C$918,'MountainEmpire Summary'!$B51,MountainEmpireInventory!Q$4:Q$918)</f>
        <v>0</v>
      </c>
      <c r="E51" s="20">
        <f>SUMIF(MountainEmpireInventory!$C$4:$C$918,'MountainEmpire Summary'!$B51,MountainEmpireInventory!R$4:R$918)</f>
        <v>0</v>
      </c>
      <c r="F51" s="20">
        <f>SUMIF(MountainEmpireInventory!$C$4:$C$918,'MountainEmpire Summary'!$B51,MountainEmpireInventory!S$4:S$918)</f>
        <v>0</v>
      </c>
      <c r="G51" s="20">
        <f>SUMIF(MountainEmpireInventory!$C$4:$C$918,'MountainEmpire Summary'!$B51,MountainEmpireInventory!T$4:T$918)</f>
        <v>0</v>
      </c>
      <c r="H51" s="20">
        <f>SUMIF(MountainEmpireInventory!$C$4:$C$918,'MountainEmpire Summary'!$B51,MountainEmpireInventory!U$4:U$918)</f>
        <v>0</v>
      </c>
      <c r="I51" s="20">
        <f>SUMIF(MountainEmpireInventory!$C$4:$C$918,'MountainEmpire Summary'!$B51,MountainEmpireInventory!V$4:V$918)</f>
        <v>0</v>
      </c>
      <c r="J51" s="20">
        <f>SUMIF(MountainEmpireInventory!$C$4:$C$918,'MountainEmpire Summary'!$B51,MountainEmpireInventory!W$4:W$918)</f>
        <v>0</v>
      </c>
      <c r="K51" s="20">
        <f>SUMIF(MountainEmpireInventory!$C$4:$C$918,'MountainEmpire Summary'!$B51,MountainEmpireInventory!X$4:X$918)</f>
        <v>0</v>
      </c>
      <c r="L51" s="20">
        <f>SUMIF(MountainEmpireInventory!$C$4:$C$918,'MountainEmpire Summary'!$B51,MountainEmpireInventory!Y$4:Y$918)</f>
        <v>0</v>
      </c>
      <c r="M51" s="20">
        <f>SUMIF(MountainEmpireInventory!$C$4:$C$918,'MountainEmpire Summary'!$B51,MountainEmpireInventory!Z$4:Z$918)</f>
        <v>0</v>
      </c>
      <c r="N51" s="20">
        <f>SUMIF(MountainEmpireInventory!$C$4:$C$918,'MountainEmpire Summary'!$B51,MountainEmpireInventory!AA$4:AA$918)</f>
        <v>0</v>
      </c>
      <c r="O51" s="20">
        <f>SUMIF(MountainEmpireInventory!$C$4:$C$918,'MountainEmpire Summary'!$B51,MountainEmpireInventory!AB$4:AB$918)</f>
        <v>0</v>
      </c>
      <c r="P51" s="20">
        <f>SUMIF(MountainEmpireInventory!$C$4:$C$918,'MountainEmpire Summary'!$B51,MountainEmpireInventory!AC$4:AC$918)</f>
        <v>0</v>
      </c>
      <c r="Q51" s="20">
        <f>SUMIF(MountainEmpireInventory!$C$4:$C$918,'MountainEmpire Summary'!$B51,MountainEmpireInventory!AD$4:AD$918)</f>
        <v>0</v>
      </c>
      <c r="R51" s="20">
        <f>SUMIF(MountainEmpireInventory!$C$4:$C$918,'MountainEmpire Summary'!$B51,MountainEmpireInventory!AE$4:AE$918)</f>
        <v>0</v>
      </c>
      <c r="S51" s="20">
        <f>SUMIF(MountainEmpireInventory!$C$4:$C$918,'MountainEmpire Summary'!$B51,MountainEmpireInventory!AF$4:AF$918)</f>
        <v>0</v>
      </c>
      <c r="T51" s="20">
        <f>SUMIF(MountainEmpireInventory!$C$4:$C$918,'MountainEmpire Summary'!$B51,MountainEmpireInventory!AG$4:AG$918)</f>
        <v>0</v>
      </c>
      <c r="U51" s="20">
        <f>SUMIF(MountainEmpireInventory!$C$4:$C$918,'MountainEmpire Summary'!$B51,MountainEmpireInventory!AH$4:AH$918)</f>
        <v>0</v>
      </c>
      <c r="V51" s="20">
        <f>SUMIF(MountainEmpireInventory!$C$4:$C$918,'MountainEmpire Summary'!$B51,MountainEmpireInventory!AI$4:AI$918)</f>
        <v>0</v>
      </c>
      <c r="W51" s="15">
        <f t="shared" si="17"/>
        <v>0</v>
      </c>
    </row>
    <row r="52" spans="2:23" x14ac:dyDescent="0.3">
      <c r="B52" s="21" t="s">
        <v>157</v>
      </c>
      <c r="C52" s="15">
        <f>SUM(C43:C51)</f>
        <v>10443564.5</v>
      </c>
      <c r="D52" s="15">
        <f t="shared" ref="D52:V52" si="18">SUM(D43:D51)</f>
        <v>1499522.3585000001</v>
      </c>
      <c r="E52" s="15">
        <f t="shared" si="18"/>
        <v>376513.06</v>
      </c>
      <c r="F52" s="15">
        <f t="shared" si="18"/>
        <v>347675.99200000003</v>
      </c>
      <c r="G52" s="15">
        <f t="shared" si="18"/>
        <v>121699.20000000001</v>
      </c>
      <c r="H52" s="15">
        <f t="shared" si="18"/>
        <v>1322366.3124999998</v>
      </c>
      <c r="I52" s="15">
        <f t="shared" si="18"/>
        <v>415026.59099999996</v>
      </c>
      <c r="J52" s="15">
        <f t="shared" si="18"/>
        <v>389840.09899999999</v>
      </c>
      <c r="K52" s="15">
        <f t="shared" si="18"/>
        <v>180311.5</v>
      </c>
      <c r="L52" s="15">
        <f t="shared" si="18"/>
        <v>206267.05</v>
      </c>
      <c r="M52" s="15">
        <f t="shared" si="18"/>
        <v>1288535.04</v>
      </c>
      <c r="N52" s="15">
        <f t="shared" si="18"/>
        <v>707126.35349999997</v>
      </c>
      <c r="O52" s="15">
        <f t="shared" si="18"/>
        <v>412501.93999999994</v>
      </c>
      <c r="P52" s="15">
        <f t="shared" si="18"/>
        <v>304630.73200000002</v>
      </c>
      <c r="Q52" s="15">
        <f t="shared" si="18"/>
        <v>498065</v>
      </c>
      <c r="R52" s="15">
        <f t="shared" si="18"/>
        <v>5393943.7400000002</v>
      </c>
      <c r="S52" s="15">
        <f t="shared" si="18"/>
        <v>265646.60600000003</v>
      </c>
      <c r="T52" s="15">
        <f t="shared" si="18"/>
        <v>328310.24</v>
      </c>
      <c r="U52" s="15">
        <f t="shared" si="18"/>
        <v>14414.4</v>
      </c>
      <c r="V52" s="15">
        <f t="shared" si="18"/>
        <v>0</v>
      </c>
      <c r="W52" s="15">
        <f>SUM(W43:W51)</f>
        <v>24515960.714500003</v>
      </c>
    </row>
    <row r="90" spans="2:23" x14ac:dyDescent="0.3">
      <c r="B90" t="s">
        <v>273</v>
      </c>
    </row>
    <row r="91" spans="2:23" x14ac:dyDescent="0.3">
      <c r="B91" s="13"/>
      <c r="C91" s="19">
        <f>MountainEmpireInventory!$C$1</f>
        <v>2019</v>
      </c>
      <c r="D91" s="13">
        <f>C91+1</f>
        <v>2020</v>
      </c>
      <c r="E91" s="13">
        <f t="shared" ref="E91" si="19">D91+1</f>
        <v>2021</v>
      </c>
      <c r="F91" s="13">
        <f t="shared" ref="F91" si="20">E91+1</f>
        <v>2022</v>
      </c>
      <c r="G91" s="13">
        <f t="shared" ref="G91" si="21">F91+1</f>
        <v>2023</v>
      </c>
      <c r="H91" s="13">
        <f t="shared" ref="H91" si="22">G91+1</f>
        <v>2024</v>
      </c>
      <c r="I91" s="13">
        <f t="shared" ref="I91" si="23">H91+1</f>
        <v>2025</v>
      </c>
      <c r="J91" s="13">
        <f t="shared" ref="J91" si="24">I91+1</f>
        <v>2026</v>
      </c>
      <c r="K91" s="13">
        <f t="shared" ref="K91" si="25">J91+1</f>
        <v>2027</v>
      </c>
      <c r="L91" s="13">
        <f t="shared" ref="L91" si="26">K91+1</f>
        <v>2028</v>
      </c>
      <c r="M91" s="13">
        <f t="shared" ref="M91" si="27">L91+1</f>
        <v>2029</v>
      </c>
      <c r="N91" s="13">
        <f t="shared" ref="N91" si="28">M91+1</f>
        <v>2030</v>
      </c>
      <c r="O91" s="13">
        <f t="shared" ref="O91" si="29">N91+1</f>
        <v>2031</v>
      </c>
      <c r="P91" s="13">
        <f t="shared" ref="P91" si="30">O91+1</f>
        <v>2032</v>
      </c>
      <c r="Q91" s="13">
        <f t="shared" ref="Q91" si="31">P91+1</f>
        <v>2033</v>
      </c>
      <c r="R91" s="13">
        <f t="shared" ref="R91" si="32">Q91+1</f>
        <v>2034</v>
      </c>
      <c r="S91" s="13">
        <f t="shared" ref="S91" si="33">R91+1</f>
        <v>2035</v>
      </c>
      <c r="T91" s="13">
        <f t="shared" ref="T91" si="34">S91+1</f>
        <v>2036</v>
      </c>
      <c r="U91" s="13">
        <f t="shared" ref="U91" si="35">T91+1</f>
        <v>2037</v>
      </c>
      <c r="V91" s="13">
        <f t="shared" ref="V91" si="36">U91+1</f>
        <v>2038</v>
      </c>
      <c r="W91" s="13" t="s">
        <v>157</v>
      </c>
    </row>
    <row r="92" spans="2:23" x14ac:dyDescent="0.3">
      <c r="B92" s="14" t="s">
        <v>9</v>
      </c>
      <c r="C92" s="20">
        <f>SUMIFS(MountainEmpireInventory!P$4:P$949,MountainEmpireInventory!$C$4:$C$949,$B$90,MountainEmpireInventory!$D$4:$D$949,'MountainEmpire Summary'!$B92)</f>
        <v>71952</v>
      </c>
      <c r="D92" s="20">
        <f>SUMIFS(MountainEmpireInventory!Q$4:Q$949,MountainEmpireInventory!$C$4:$C$949,$B$90,MountainEmpireInventory!$D$4:$D$949,'MountainEmpire Summary'!$B92)</f>
        <v>266090.2</v>
      </c>
      <c r="E92" s="20">
        <f>SUMIFS(MountainEmpireInventory!R$4:R$949,MountainEmpireInventory!$C$4:$C$949,$B$90,MountainEmpireInventory!$D$4:$D$949,'MountainEmpire Summary'!$B92)</f>
        <v>12953.2</v>
      </c>
      <c r="F92" s="20">
        <f>SUMIFS(MountainEmpireInventory!S$4:S$949,MountainEmpireInventory!$C$4:$C$949,$B$90,MountainEmpireInventory!$D$4:$D$949,'MountainEmpire Summary'!$B92)</f>
        <v>0</v>
      </c>
      <c r="G92" s="20">
        <f>SUMIFS(MountainEmpireInventory!T$4:T$949,MountainEmpireInventory!$C$4:$C$949,$B$90,MountainEmpireInventory!$D$4:$D$949,'MountainEmpire Summary'!$B92)</f>
        <v>0</v>
      </c>
      <c r="H92" s="20">
        <f>SUMIFS(MountainEmpireInventory!U$4:U$949,MountainEmpireInventory!$C$4:$C$949,$B$90,MountainEmpireInventory!$D$4:$D$949,'MountainEmpire Summary'!$B92)</f>
        <v>0</v>
      </c>
      <c r="I92" s="20">
        <f>SUMIFS(MountainEmpireInventory!V$4:V$949,MountainEmpireInventory!$C$4:$C$949,$B$90,MountainEmpireInventory!$D$4:$D$949,'MountainEmpire Summary'!$B92)</f>
        <v>0</v>
      </c>
      <c r="J92" s="20">
        <f>SUMIFS(MountainEmpireInventory!W$4:W$949,MountainEmpireInventory!$C$4:$C$949,$B$90,MountainEmpireInventory!$D$4:$D$949,'MountainEmpire Summary'!$B92)</f>
        <v>0</v>
      </c>
      <c r="K92" s="20">
        <f>SUMIFS(MountainEmpireInventory!X$4:X$949,MountainEmpireInventory!$C$4:$C$949,$B$90,MountainEmpireInventory!$D$4:$D$949,'MountainEmpire Summary'!$B92)</f>
        <v>0</v>
      </c>
      <c r="L92" s="20">
        <f>SUMIFS(MountainEmpireInventory!Y$4:Y$949,MountainEmpireInventory!$C$4:$C$949,$B$90,MountainEmpireInventory!$D$4:$D$949,'MountainEmpire Summary'!$B92)</f>
        <v>0</v>
      </c>
      <c r="M92" s="20">
        <f>SUMIFS(MountainEmpireInventory!Z$4:Z$949,MountainEmpireInventory!$C$4:$C$949,$B$90,MountainEmpireInventory!$D$4:$D$949,'MountainEmpire Summary'!$B92)</f>
        <v>0</v>
      </c>
      <c r="N92" s="20">
        <f>SUMIFS(MountainEmpireInventory!AA$4:AA$949,MountainEmpireInventory!$C$4:$C$949,$B$90,MountainEmpireInventory!$D$4:$D$949,'MountainEmpire Summary'!$B92)</f>
        <v>0</v>
      </c>
      <c r="O92" s="20">
        <f>SUMIFS(MountainEmpireInventory!AB$4:AB$949,MountainEmpireInventory!$C$4:$C$949,$B$90,MountainEmpireInventory!$D$4:$D$949,'MountainEmpire Summary'!$B92)</f>
        <v>0</v>
      </c>
      <c r="P92" s="20">
        <f>SUMIFS(MountainEmpireInventory!AC$4:AC$949,MountainEmpireInventory!$C$4:$C$949,$B$90,MountainEmpireInventory!$D$4:$D$949,'MountainEmpire Summary'!$B92)</f>
        <v>0</v>
      </c>
      <c r="Q92" s="20">
        <f>SUMIFS(MountainEmpireInventory!AD$4:AD$949,MountainEmpireInventory!$C$4:$C$949,$B$90,MountainEmpireInventory!$D$4:$D$949,'MountainEmpire Summary'!$B92)</f>
        <v>0</v>
      </c>
      <c r="R92" s="20">
        <f>SUMIFS(MountainEmpireInventory!AE$4:AE$949,MountainEmpireInventory!$C$4:$C$949,$B$90,MountainEmpireInventory!$D$4:$D$949,'MountainEmpire Summary'!$B92)</f>
        <v>0</v>
      </c>
      <c r="S92" s="20">
        <f>SUMIFS(MountainEmpireInventory!AF$4:AF$949,MountainEmpireInventory!$C$4:$C$949,$B$90,MountainEmpireInventory!$D$4:$D$949,'MountainEmpire Summary'!$B92)</f>
        <v>0</v>
      </c>
      <c r="T92" s="20">
        <f>SUMIFS(MountainEmpireInventory!AG$4:AG$949,MountainEmpireInventory!$C$4:$C$949,$B$90,MountainEmpireInventory!$D$4:$D$949,'MountainEmpire Summary'!$B92)</f>
        <v>0</v>
      </c>
      <c r="U92" s="20">
        <f>SUMIFS(MountainEmpireInventory!AH$4:AH$949,MountainEmpireInventory!$C$4:$C$949,$B$90,MountainEmpireInventory!$D$4:$D$949,'MountainEmpire Summary'!$B92)</f>
        <v>0</v>
      </c>
      <c r="V92" s="20">
        <f>SUMIFS(MountainEmpireInventory!AI$4:AI$949,MountainEmpireInventory!$C$4:$C$949,$B$90,MountainEmpireInventory!$D$4:$D$949,'MountainEmpire Summary'!$B92)</f>
        <v>0</v>
      </c>
      <c r="W92" s="15">
        <f>SUM(C92:V92)</f>
        <v>350995.4</v>
      </c>
    </row>
    <row r="93" spans="2:23" x14ac:dyDescent="0.3">
      <c r="B93" s="14" t="s">
        <v>11</v>
      </c>
      <c r="C93" s="20">
        <f>SUMIFS(MountainEmpireInventory!P$4:P$949,MountainEmpireInventory!$C$4:$C$949,$B$90,MountainEmpireInventory!$D$4:$D$949,'MountainEmpire Summary'!$B93)</f>
        <v>123682.5</v>
      </c>
      <c r="D93" s="20">
        <f>SUMIFS(MountainEmpireInventory!Q$4:Q$949,MountainEmpireInventory!$C$4:$C$949,$B$90,MountainEmpireInventory!$D$4:$D$949,'MountainEmpire Summary'!$B93)</f>
        <v>0</v>
      </c>
      <c r="E93" s="20">
        <f>SUMIFS(MountainEmpireInventory!R$4:R$949,MountainEmpireInventory!$C$4:$C$949,$B$90,MountainEmpireInventory!$D$4:$D$949,'MountainEmpire Summary'!$B93)</f>
        <v>0</v>
      </c>
      <c r="F93" s="20">
        <f>SUMIFS(MountainEmpireInventory!S$4:S$949,MountainEmpireInventory!$C$4:$C$949,$B$90,MountainEmpireInventory!$D$4:$D$949,'MountainEmpire Summary'!$B93)</f>
        <v>0</v>
      </c>
      <c r="G93" s="20">
        <f>SUMIFS(MountainEmpireInventory!T$4:T$949,MountainEmpireInventory!$C$4:$C$949,$B$90,MountainEmpireInventory!$D$4:$D$949,'MountainEmpire Summary'!$B93)</f>
        <v>0</v>
      </c>
      <c r="H93" s="20">
        <f>SUMIFS(MountainEmpireInventory!U$4:U$949,MountainEmpireInventory!$C$4:$C$949,$B$90,MountainEmpireInventory!$D$4:$D$949,'MountainEmpire Summary'!$B93)</f>
        <v>0</v>
      </c>
      <c r="I93" s="20">
        <f>SUMIFS(MountainEmpireInventory!V$4:V$949,MountainEmpireInventory!$C$4:$C$949,$B$90,MountainEmpireInventory!$D$4:$D$949,'MountainEmpire Summary'!$B93)</f>
        <v>0</v>
      </c>
      <c r="J93" s="20">
        <f>SUMIFS(MountainEmpireInventory!W$4:W$949,MountainEmpireInventory!$C$4:$C$949,$B$90,MountainEmpireInventory!$D$4:$D$949,'MountainEmpire Summary'!$B93)</f>
        <v>0</v>
      </c>
      <c r="K93" s="20">
        <f>SUMIFS(MountainEmpireInventory!X$4:X$949,MountainEmpireInventory!$C$4:$C$949,$B$90,MountainEmpireInventory!$D$4:$D$949,'MountainEmpire Summary'!$B93)</f>
        <v>0</v>
      </c>
      <c r="L93" s="20">
        <f>SUMIFS(MountainEmpireInventory!Y$4:Y$949,MountainEmpireInventory!$C$4:$C$949,$B$90,MountainEmpireInventory!$D$4:$D$949,'MountainEmpire Summary'!$B93)</f>
        <v>0</v>
      </c>
      <c r="M93" s="20">
        <f>SUMIFS(MountainEmpireInventory!Z$4:Z$949,MountainEmpireInventory!$C$4:$C$949,$B$90,MountainEmpireInventory!$D$4:$D$949,'MountainEmpire Summary'!$B93)</f>
        <v>0</v>
      </c>
      <c r="N93" s="20">
        <f>SUMIFS(MountainEmpireInventory!AA$4:AA$949,MountainEmpireInventory!$C$4:$C$949,$B$90,MountainEmpireInventory!$D$4:$D$949,'MountainEmpire Summary'!$B93)</f>
        <v>0</v>
      </c>
      <c r="O93" s="20">
        <f>SUMIFS(MountainEmpireInventory!AB$4:AB$949,MountainEmpireInventory!$C$4:$C$949,$B$90,MountainEmpireInventory!$D$4:$D$949,'MountainEmpire Summary'!$B93)</f>
        <v>0</v>
      </c>
      <c r="P93" s="20">
        <f>SUMIFS(MountainEmpireInventory!AC$4:AC$949,MountainEmpireInventory!$C$4:$C$949,$B$90,MountainEmpireInventory!$D$4:$D$949,'MountainEmpire Summary'!$B93)</f>
        <v>0</v>
      </c>
      <c r="Q93" s="20">
        <f>SUMIFS(MountainEmpireInventory!AD$4:AD$949,MountainEmpireInventory!$C$4:$C$949,$B$90,MountainEmpireInventory!$D$4:$D$949,'MountainEmpire Summary'!$B93)</f>
        <v>0</v>
      </c>
      <c r="R93" s="20">
        <f>SUMIFS(MountainEmpireInventory!AE$4:AE$949,MountainEmpireInventory!$C$4:$C$949,$B$90,MountainEmpireInventory!$D$4:$D$949,'MountainEmpire Summary'!$B93)</f>
        <v>179339.625</v>
      </c>
      <c r="S93" s="20">
        <f>SUMIFS(MountainEmpireInventory!AF$4:AF$949,MountainEmpireInventory!$C$4:$C$949,$B$90,MountainEmpireInventory!$D$4:$D$949,'MountainEmpire Summary'!$B93)</f>
        <v>0</v>
      </c>
      <c r="T93" s="20">
        <f>SUMIFS(MountainEmpireInventory!AG$4:AG$949,MountainEmpireInventory!$C$4:$C$949,$B$90,MountainEmpireInventory!$D$4:$D$949,'MountainEmpire Summary'!$B93)</f>
        <v>0</v>
      </c>
      <c r="U93" s="20">
        <f>SUMIFS(MountainEmpireInventory!AH$4:AH$949,MountainEmpireInventory!$C$4:$C$949,$B$90,MountainEmpireInventory!$D$4:$D$949,'MountainEmpire Summary'!$B93)</f>
        <v>0</v>
      </c>
      <c r="V93" s="20">
        <f>SUMIFS(MountainEmpireInventory!AI$4:AI$949,MountainEmpireInventory!$C$4:$C$949,$B$90,MountainEmpireInventory!$D$4:$D$949,'MountainEmpire Summary'!$B93)</f>
        <v>0</v>
      </c>
      <c r="W93" s="15">
        <f t="shared" ref="W93:W100" si="37">SUM(C93:V93)</f>
        <v>303022.125</v>
      </c>
    </row>
    <row r="94" spans="2:23" x14ac:dyDescent="0.3">
      <c r="B94" s="14" t="s">
        <v>7</v>
      </c>
      <c r="C94" s="20">
        <f>SUMIFS(MountainEmpireInventory!P$4:P$949,MountainEmpireInventory!$C$4:$C$949,$B$90,MountainEmpireInventory!$D$4:$D$949,'MountainEmpire Summary'!$B94)</f>
        <v>976242.45000000007</v>
      </c>
      <c r="D94" s="20">
        <f>SUMIFS(MountainEmpireInventory!Q$4:Q$949,MountainEmpireInventory!$C$4:$C$949,$B$90,MountainEmpireInventory!$D$4:$D$949,'MountainEmpire Summary'!$B94)</f>
        <v>0</v>
      </c>
      <c r="E94" s="20">
        <f>SUMIFS(MountainEmpireInventory!R$4:R$949,MountainEmpireInventory!$C$4:$C$949,$B$90,MountainEmpireInventory!$D$4:$D$949,'MountainEmpire Summary'!$B94)</f>
        <v>0</v>
      </c>
      <c r="F94" s="20">
        <f>SUMIFS(MountainEmpireInventory!S$4:S$949,MountainEmpireInventory!$C$4:$C$949,$B$90,MountainEmpireInventory!$D$4:$D$949,'MountainEmpire Summary'!$B94)</f>
        <v>0</v>
      </c>
      <c r="G94" s="20">
        <f>SUMIFS(MountainEmpireInventory!T$4:T$949,MountainEmpireInventory!$C$4:$C$949,$B$90,MountainEmpireInventory!$D$4:$D$949,'MountainEmpire Summary'!$B94)</f>
        <v>0</v>
      </c>
      <c r="H94" s="20">
        <f>SUMIFS(MountainEmpireInventory!U$4:U$949,MountainEmpireInventory!$C$4:$C$949,$B$90,MountainEmpireInventory!$D$4:$D$949,'MountainEmpire Summary'!$B94)</f>
        <v>0</v>
      </c>
      <c r="I94" s="20">
        <f>SUMIFS(MountainEmpireInventory!V$4:V$949,MountainEmpireInventory!$C$4:$C$949,$B$90,MountainEmpireInventory!$D$4:$D$949,'MountainEmpire Summary'!$B94)</f>
        <v>0</v>
      </c>
      <c r="J94" s="20">
        <f>SUMIFS(MountainEmpireInventory!W$4:W$949,MountainEmpireInventory!$C$4:$C$949,$B$90,MountainEmpireInventory!$D$4:$D$949,'MountainEmpire Summary'!$B94)</f>
        <v>260301.12899999999</v>
      </c>
      <c r="K94" s="20">
        <f>SUMIFS(MountainEmpireInventory!X$4:X$949,MountainEmpireInventory!$C$4:$C$949,$B$90,MountainEmpireInventory!$D$4:$D$949,'MountainEmpire Summary'!$B94)</f>
        <v>0</v>
      </c>
      <c r="L94" s="20">
        <f>SUMIFS(MountainEmpireInventory!Y$4:Y$949,MountainEmpireInventory!$C$4:$C$949,$B$90,MountainEmpireInventory!$D$4:$D$949,'MountainEmpire Summary'!$B94)</f>
        <v>0</v>
      </c>
      <c r="M94" s="20">
        <f>SUMIFS(MountainEmpireInventory!Z$4:Z$949,MountainEmpireInventory!$C$4:$C$949,$B$90,MountainEmpireInventory!$D$4:$D$949,'MountainEmpire Summary'!$B94)</f>
        <v>324738.8949999999</v>
      </c>
      <c r="N94" s="20">
        <f>SUMIFS(MountainEmpireInventory!AA$4:AA$949,MountainEmpireInventory!$C$4:$C$949,$B$90,MountainEmpireInventory!$D$4:$D$949,'MountainEmpire Summary'!$B94)</f>
        <v>0</v>
      </c>
      <c r="O94" s="20">
        <f>SUMIFS(MountainEmpireInventory!AB$4:AB$949,MountainEmpireInventory!$C$4:$C$949,$B$90,MountainEmpireInventory!$D$4:$D$949,'MountainEmpire Summary'!$B94)</f>
        <v>22099.999999999996</v>
      </c>
      <c r="P94" s="20">
        <f>SUMIFS(MountainEmpireInventory!AC$4:AC$949,MountainEmpireInventory!$C$4:$C$949,$B$90,MountainEmpireInventory!$D$4:$D$949,'MountainEmpire Summary'!$B94)</f>
        <v>0</v>
      </c>
      <c r="Q94" s="20">
        <f>SUMIFS(MountainEmpireInventory!AD$4:AD$949,MountainEmpireInventory!$C$4:$C$949,$B$90,MountainEmpireInventory!$D$4:$D$949,'MountainEmpire Summary'!$B94)</f>
        <v>0</v>
      </c>
      <c r="R94" s="20">
        <f>SUMIFS(MountainEmpireInventory!AE$4:AE$949,MountainEmpireInventory!$C$4:$C$949,$B$90,MountainEmpireInventory!$D$4:$D$949,'MountainEmpire Summary'!$B94)</f>
        <v>426721.65999999986</v>
      </c>
      <c r="S94" s="20">
        <f>SUMIFS(MountainEmpireInventory!AF$4:AF$949,MountainEmpireInventory!$C$4:$C$949,$B$90,MountainEmpireInventory!$D$4:$D$949,'MountainEmpire Summary'!$B94)</f>
        <v>0</v>
      </c>
      <c r="T94" s="20">
        <f>SUMIFS(MountainEmpireInventory!AG$4:AG$949,MountainEmpireInventory!$C$4:$C$949,$B$90,MountainEmpireInventory!$D$4:$D$949,'MountainEmpire Summary'!$B94)</f>
        <v>0</v>
      </c>
      <c r="U94" s="20">
        <f>SUMIFS(MountainEmpireInventory!AH$4:AH$949,MountainEmpireInventory!$C$4:$C$949,$B$90,MountainEmpireInventory!$D$4:$D$949,'MountainEmpire Summary'!$B94)</f>
        <v>0</v>
      </c>
      <c r="V94" s="20">
        <f>SUMIFS(MountainEmpireInventory!AI$4:AI$949,MountainEmpireInventory!$C$4:$C$949,$B$90,MountainEmpireInventory!$D$4:$D$949,'MountainEmpire Summary'!$B94)</f>
        <v>0</v>
      </c>
      <c r="W94" s="15">
        <f t="shared" si="37"/>
        <v>2010104.1339999998</v>
      </c>
    </row>
    <row r="95" spans="2:23" x14ac:dyDescent="0.3">
      <c r="B95" s="14" t="s">
        <v>5</v>
      </c>
      <c r="C95" s="20">
        <f>SUMIFS(MountainEmpireInventory!P$4:P$949,MountainEmpireInventory!$C$4:$C$949,$B$90,MountainEmpireInventory!$D$4:$D$949,'MountainEmpire Summary'!$B95)</f>
        <v>347250</v>
      </c>
      <c r="D95" s="20">
        <f>SUMIFS(MountainEmpireInventory!Q$4:Q$949,MountainEmpireInventory!$C$4:$C$949,$B$90,MountainEmpireInventory!$D$4:$D$949,'MountainEmpire Summary'!$B95)</f>
        <v>9012.5</v>
      </c>
      <c r="E95" s="20">
        <f>SUMIFS(MountainEmpireInventory!R$4:R$949,MountainEmpireInventory!$C$4:$C$949,$B$90,MountainEmpireInventory!$D$4:$D$949,'MountainEmpire Summary'!$B95)</f>
        <v>0</v>
      </c>
      <c r="F95" s="20">
        <f>SUMIFS(MountainEmpireInventory!S$4:S$949,MountainEmpireInventory!$C$4:$C$949,$B$90,MountainEmpireInventory!$D$4:$D$949,'MountainEmpire Summary'!$B95)</f>
        <v>0</v>
      </c>
      <c r="G95" s="20">
        <f>SUMIFS(MountainEmpireInventory!T$4:T$949,MountainEmpireInventory!$C$4:$C$949,$B$90,MountainEmpireInventory!$D$4:$D$949,'MountainEmpire Summary'!$B95)</f>
        <v>0</v>
      </c>
      <c r="H95" s="20">
        <f>SUMIFS(MountainEmpireInventory!U$4:U$949,MountainEmpireInventory!$C$4:$C$949,$B$90,MountainEmpireInventory!$D$4:$D$949,'MountainEmpire Summary'!$B95)</f>
        <v>13799.999999999998</v>
      </c>
      <c r="I95" s="20">
        <f>SUMIFS(MountainEmpireInventory!V$4:V$949,MountainEmpireInventory!$C$4:$C$949,$B$90,MountainEmpireInventory!$D$4:$D$949,'MountainEmpire Summary'!$B95)</f>
        <v>0</v>
      </c>
      <c r="J95" s="20">
        <f>SUMIFS(MountainEmpireInventory!W$4:W$949,MountainEmpireInventory!$C$4:$C$949,$B$90,MountainEmpireInventory!$D$4:$D$949,'MountainEmpire Summary'!$B95)</f>
        <v>0</v>
      </c>
      <c r="K95" s="20">
        <f>SUMIFS(MountainEmpireInventory!X$4:X$949,MountainEmpireInventory!$C$4:$C$949,$B$90,MountainEmpireInventory!$D$4:$D$949,'MountainEmpire Summary'!$B95)</f>
        <v>119350</v>
      </c>
      <c r="L95" s="20">
        <f>SUMIFS(MountainEmpireInventory!Y$4:Y$949,MountainEmpireInventory!$C$4:$C$949,$B$90,MountainEmpireInventory!$D$4:$D$949,'MountainEmpire Summary'!$B95)</f>
        <v>0</v>
      </c>
      <c r="M95" s="20">
        <f>SUMIFS(MountainEmpireInventory!Z$4:Z$949,MountainEmpireInventory!$C$4:$C$949,$B$90,MountainEmpireInventory!$D$4:$D$949,'MountainEmpire Summary'!$B95)</f>
        <v>0</v>
      </c>
      <c r="N95" s="20">
        <f>SUMIFS(MountainEmpireInventory!AA$4:AA$949,MountainEmpireInventory!$C$4:$C$949,$B$90,MountainEmpireInventory!$D$4:$D$949,'MountainEmpire Summary'!$B95)</f>
        <v>0</v>
      </c>
      <c r="O95" s="20">
        <f>SUMIFS(MountainEmpireInventory!AB$4:AB$949,MountainEmpireInventory!$C$4:$C$949,$B$90,MountainEmpireInventory!$D$4:$D$949,'MountainEmpire Summary'!$B95)</f>
        <v>0</v>
      </c>
      <c r="P95" s="20">
        <f>SUMIFS(MountainEmpireInventory!AC$4:AC$949,MountainEmpireInventory!$C$4:$C$949,$B$90,MountainEmpireInventory!$D$4:$D$949,'MountainEmpire Summary'!$B95)</f>
        <v>0</v>
      </c>
      <c r="Q95" s="20">
        <f>SUMIFS(MountainEmpireInventory!AD$4:AD$949,MountainEmpireInventory!$C$4:$C$949,$B$90,MountainEmpireInventory!$D$4:$D$949,'MountainEmpire Summary'!$B95)</f>
        <v>248500</v>
      </c>
      <c r="R95" s="20">
        <f>SUMIFS(MountainEmpireInventory!AE$4:AE$949,MountainEmpireInventory!$C$4:$C$949,$B$90,MountainEmpireInventory!$D$4:$D$949,'MountainEmpire Summary'!$B95)</f>
        <v>431012.5</v>
      </c>
      <c r="S95" s="20">
        <f>SUMIFS(MountainEmpireInventory!AF$4:AF$949,MountainEmpireInventory!$C$4:$C$949,$B$90,MountainEmpireInventory!$D$4:$D$949,'MountainEmpire Summary'!$B95)</f>
        <v>12950</v>
      </c>
      <c r="T95" s="20">
        <f>SUMIFS(MountainEmpireInventory!AG$4:AG$949,MountainEmpireInventory!$C$4:$C$949,$B$90,MountainEmpireInventory!$D$4:$D$949,'MountainEmpire Summary'!$B95)</f>
        <v>0</v>
      </c>
      <c r="U95" s="20">
        <f>SUMIFS(MountainEmpireInventory!AH$4:AH$949,MountainEmpireInventory!$C$4:$C$949,$B$90,MountainEmpireInventory!$D$4:$D$949,'MountainEmpire Summary'!$B95)</f>
        <v>0</v>
      </c>
      <c r="V95" s="20">
        <f>SUMIFS(MountainEmpireInventory!AI$4:AI$949,MountainEmpireInventory!$C$4:$C$949,$B$90,MountainEmpireInventory!$D$4:$D$949,'MountainEmpire Summary'!$B95)</f>
        <v>0</v>
      </c>
      <c r="W95" s="15">
        <f t="shared" si="37"/>
        <v>1181875</v>
      </c>
    </row>
    <row r="96" spans="2:23" x14ac:dyDescent="0.3">
      <c r="B96" s="14" t="s">
        <v>131</v>
      </c>
      <c r="C96" s="20">
        <f>SUMIFS(MountainEmpireInventory!P$4:P$949,MountainEmpireInventory!$C$4:$C$949,$B$90,MountainEmpireInventory!$D$4:$D$949,'MountainEmpire Summary'!$B96)</f>
        <v>20000</v>
      </c>
      <c r="D96" s="20">
        <f>SUMIFS(MountainEmpireInventory!Q$4:Q$949,MountainEmpireInventory!$C$4:$C$949,$B$90,MountainEmpireInventory!$D$4:$D$949,'MountainEmpire Summary'!$B96)</f>
        <v>41200</v>
      </c>
      <c r="E96" s="20">
        <f>SUMIFS(MountainEmpireInventory!R$4:R$949,MountainEmpireInventory!$C$4:$C$949,$B$90,MountainEmpireInventory!$D$4:$D$949,'MountainEmpire Summary'!$B96)</f>
        <v>0</v>
      </c>
      <c r="F96" s="20">
        <f>SUMIFS(MountainEmpireInventory!S$4:S$949,MountainEmpireInventory!$C$4:$C$949,$B$90,MountainEmpireInventory!$D$4:$D$949,'MountainEmpire Summary'!$B96)</f>
        <v>0</v>
      </c>
      <c r="G96" s="20">
        <f>SUMIFS(MountainEmpireInventory!T$4:T$949,MountainEmpireInventory!$C$4:$C$949,$B$90,MountainEmpireInventory!$D$4:$D$949,'MountainEmpire Summary'!$B96)</f>
        <v>0</v>
      </c>
      <c r="H96" s="20">
        <f>SUMIFS(MountainEmpireInventory!U$4:U$949,MountainEmpireInventory!$C$4:$C$949,$B$90,MountainEmpireInventory!$D$4:$D$949,'MountainEmpire Summary'!$B96)</f>
        <v>0</v>
      </c>
      <c r="I96" s="20">
        <f>SUMIFS(MountainEmpireInventory!V$4:V$949,MountainEmpireInventory!$C$4:$C$949,$B$90,MountainEmpireInventory!$D$4:$D$949,'MountainEmpire Summary'!$B96)</f>
        <v>0</v>
      </c>
      <c r="J96" s="20">
        <f>SUMIFS(MountainEmpireInventory!W$4:W$949,MountainEmpireInventory!$C$4:$C$949,$B$90,MountainEmpireInventory!$D$4:$D$949,'MountainEmpire Summary'!$B96)</f>
        <v>0</v>
      </c>
      <c r="K96" s="20">
        <f>SUMIFS(MountainEmpireInventory!X$4:X$949,MountainEmpireInventory!$C$4:$C$949,$B$90,MountainEmpireInventory!$D$4:$D$949,'MountainEmpire Summary'!$B96)</f>
        <v>0</v>
      </c>
      <c r="L96" s="20">
        <f>SUMIFS(MountainEmpireInventory!Y$4:Y$949,MountainEmpireInventory!$C$4:$C$949,$B$90,MountainEmpireInventory!$D$4:$D$949,'MountainEmpire Summary'!$B96)</f>
        <v>0</v>
      </c>
      <c r="M96" s="20">
        <f>SUMIFS(MountainEmpireInventory!Z$4:Z$949,MountainEmpireInventory!$C$4:$C$949,$B$90,MountainEmpireInventory!$D$4:$D$949,'MountainEmpire Summary'!$B96)</f>
        <v>0</v>
      </c>
      <c r="N96" s="20">
        <f>SUMIFS(MountainEmpireInventory!AA$4:AA$949,MountainEmpireInventory!$C$4:$C$949,$B$90,MountainEmpireInventory!$D$4:$D$949,'MountainEmpire Summary'!$B96)</f>
        <v>0</v>
      </c>
      <c r="O96" s="20">
        <f>SUMIFS(MountainEmpireInventory!AB$4:AB$949,MountainEmpireInventory!$C$4:$C$949,$B$90,MountainEmpireInventory!$D$4:$D$949,'MountainEmpire Summary'!$B96)</f>
        <v>0</v>
      </c>
      <c r="P96" s="20">
        <f>SUMIFS(MountainEmpireInventory!AC$4:AC$949,MountainEmpireInventory!$C$4:$C$949,$B$90,MountainEmpireInventory!$D$4:$D$949,'MountainEmpire Summary'!$B96)</f>
        <v>0</v>
      </c>
      <c r="Q96" s="20">
        <f>SUMIFS(MountainEmpireInventory!AD$4:AD$949,MountainEmpireInventory!$C$4:$C$949,$B$90,MountainEmpireInventory!$D$4:$D$949,'MountainEmpire Summary'!$B96)</f>
        <v>0</v>
      </c>
      <c r="R96" s="20">
        <f>SUMIFS(MountainEmpireInventory!AE$4:AE$949,MountainEmpireInventory!$C$4:$C$949,$B$90,MountainEmpireInventory!$D$4:$D$949,'MountainEmpire Summary'!$B96)</f>
        <v>29000</v>
      </c>
      <c r="S96" s="20">
        <f>SUMIFS(MountainEmpireInventory!AF$4:AF$949,MountainEmpireInventory!$C$4:$C$949,$B$90,MountainEmpireInventory!$D$4:$D$949,'MountainEmpire Summary'!$B96)</f>
        <v>0</v>
      </c>
      <c r="T96" s="20">
        <f>SUMIFS(MountainEmpireInventory!AG$4:AG$949,MountainEmpireInventory!$C$4:$C$949,$B$90,MountainEmpireInventory!$D$4:$D$949,'MountainEmpire Summary'!$B96)</f>
        <v>0</v>
      </c>
      <c r="U96" s="20">
        <f>SUMIFS(MountainEmpireInventory!AH$4:AH$949,MountainEmpireInventory!$C$4:$C$949,$B$90,MountainEmpireInventory!$D$4:$D$949,'MountainEmpire Summary'!$B96)</f>
        <v>0</v>
      </c>
      <c r="V96" s="20">
        <f>SUMIFS(MountainEmpireInventory!AI$4:AI$949,MountainEmpireInventory!$C$4:$C$949,$B$90,MountainEmpireInventory!$D$4:$D$949,'MountainEmpire Summary'!$B96)</f>
        <v>0</v>
      </c>
      <c r="W96" s="15">
        <f t="shared" si="37"/>
        <v>90200</v>
      </c>
    </row>
    <row r="97" spans="2:23" x14ac:dyDescent="0.3">
      <c r="B97" s="14" t="s">
        <v>4</v>
      </c>
      <c r="C97" s="20">
        <f>SUMIFS(MountainEmpireInventory!P$4:P$949,MountainEmpireInventory!$C$4:$C$949,$B$90,MountainEmpireInventory!$D$4:$D$949,'MountainEmpire Summary'!$B97)</f>
        <v>929681.64999999979</v>
      </c>
      <c r="D97" s="20">
        <f>SUMIFS(MountainEmpireInventory!Q$4:Q$949,MountainEmpireInventory!$C$4:$C$949,$B$90,MountainEmpireInventory!$D$4:$D$949,'MountainEmpire Summary'!$B97)</f>
        <v>0</v>
      </c>
      <c r="E97" s="20">
        <f>SUMIFS(MountainEmpireInventory!R$4:R$949,MountainEmpireInventory!$C$4:$C$949,$B$90,MountainEmpireInventory!$D$4:$D$949,'MountainEmpire Summary'!$B97)</f>
        <v>0</v>
      </c>
      <c r="F97" s="20">
        <f>SUMIFS(MountainEmpireInventory!S$4:S$949,MountainEmpireInventory!$C$4:$C$949,$B$90,MountainEmpireInventory!$D$4:$D$949,'MountainEmpire Summary'!$B97)</f>
        <v>0</v>
      </c>
      <c r="G97" s="20">
        <f>SUMIFS(MountainEmpireInventory!T$4:T$949,MountainEmpireInventory!$C$4:$C$949,$B$90,MountainEmpireInventory!$D$4:$D$949,'MountainEmpire Summary'!$B97)</f>
        <v>0</v>
      </c>
      <c r="H97" s="20">
        <f>SUMIFS(MountainEmpireInventory!U$4:U$949,MountainEmpireInventory!$C$4:$C$949,$B$90,MountainEmpireInventory!$D$4:$D$949,'MountainEmpire Summary'!$B97)</f>
        <v>70010.44749999998</v>
      </c>
      <c r="I97" s="20">
        <f>SUMIFS(MountainEmpireInventory!V$4:V$949,MountainEmpireInventory!$C$4:$C$949,$B$90,MountainEmpireInventory!$D$4:$D$949,'MountainEmpire Summary'!$B97)</f>
        <v>0</v>
      </c>
      <c r="J97" s="20">
        <f>SUMIFS(MountainEmpireInventory!W$4:W$949,MountainEmpireInventory!$C$4:$C$949,$B$90,MountainEmpireInventory!$D$4:$D$949,'MountainEmpire Summary'!$B97)</f>
        <v>0</v>
      </c>
      <c r="K97" s="20">
        <f>SUMIFS(MountainEmpireInventory!X$4:X$949,MountainEmpireInventory!$C$4:$C$949,$B$90,MountainEmpireInventory!$D$4:$D$949,'MountainEmpire Summary'!$B97)</f>
        <v>0</v>
      </c>
      <c r="L97" s="20">
        <f>SUMIFS(MountainEmpireInventory!Y$4:Y$949,MountainEmpireInventory!$C$4:$C$949,$B$90,MountainEmpireInventory!$D$4:$D$949,'MountainEmpire Summary'!$B97)</f>
        <v>0</v>
      </c>
      <c r="M97" s="20">
        <f>SUMIFS(MountainEmpireInventory!Z$4:Z$949,MountainEmpireInventory!$C$4:$C$949,$B$90,MountainEmpireInventory!$D$4:$D$949,'MountainEmpire Summary'!$B97)</f>
        <v>79142.244999999995</v>
      </c>
      <c r="N97" s="20">
        <f>SUMIFS(MountainEmpireInventory!AA$4:AA$949,MountainEmpireInventory!$C$4:$C$949,$B$90,MountainEmpireInventory!$D$4:$D$949,'MountainEmpire Summary'!$B97)</f>
        <v>0</v>
      </c>
      <c r="O97" s="20">
        <f>SUMIFS(MountainEmpireInventory!AB$4:AB$949,MountainEmpireInventory!$C$4:$C$949,$B$90,MountainEmpireInventory!$D$4:$D$949,'MountainEmpire Summary'!$B97)</f>
        <v>0</v>
      </c>
      <c r="P97" s="20">
        <f>SUMIFS(MountainEmpireInventory!AC$4:AC$949,MountainEmpireInventory!$C$4:$C$949,$B$90,MountainEmpireInventory!$D$4:$D$949,'MountainEmpire Summary'!$B97)</f>
        <v>0</v>
      </c>
      <c r="Q97" s="20">
        <f>SUMIFS(MountainEmpireInventory!AD$4:AD$949,MountainEmpireInventory!$C$4:$C$949,$B$90,MountainEmpireInventory!$D$4:$D$949,'MountainEmpire Summary'!$B97)</f>
        <v>0</v>
      </c>
      <c r="R97" s="20">
        <f>SUMIFS(MountainEmpireInventory!AE$4:AE$949,MountainEmpireInventory!$C$4:$C$949,$B$90,MountainEmpireInventory!$D$4:$D$949,'MountainEmpire Summary'!$B97)</f>
        <v>88274.04250000001</v>
      </c>
      <c r="S97" s="20">
        <f>SUMIFS(MountainEmpireInventory!AF$4:AF$949,MountainEmpireInventory!$C$4:$C$949,$B$90,MountainEmpireInventory!$D$4:$D$949,'MountainEmpire Summary'!$B97)</f>
        <v>0</v>
      </c>
      <c r="T97" s="20">
        <f>SUMIFS(MountainEmpireInventory!AG$4:AG$949,MountainEmpireInventory!$C$4:$C$949,$B$90,MountainEmpireInventory!$D$4:$D$949,'MountainEmpire Summary'!$B97)</f>
        <v>0</v>
      </c>
      <c r="U97" s="20">
        <f>SUMIFS(MountainEmpireInventory!AH$4:AH$949,MountainEmpireInventory!$C$4:$C$949,$B$90,MountainEmpireInventory!$D$4:$D$949,'MountainEmpire Summary'!$B97)</f>
        <v>0</v>
      </c>
      <c r="V97" s="20">
        <f>SUMIFS(MountainEmpireInventory!AI$4:AI$949,MountainEmpireInventory!$C$4:$C$949,$B$90,MountainEmpireInventory!$D$4:$D$949,'MountainEmpire Summary'!$B97)</f>
        <v>0</v>
      </c>
      <c r="W97" s="15">
        <f t="shared" si="37"/>
        <v>1167108.3849999998</v>
      </c>
    </row>
    <row r="98" spans="2:23" x14ac:dyDescent="0.3">
      <c r="B98" s="14" t="s">
        <v>8</v>
      </c>
      <c r="C98" s="20">
        <f>SUMIFS(MountainEmpireInventory!P$4:P$949,MountainEmpireInventory!$C$4:$C$949,$B$90,MountainEmpireInventory!$D$4:$D$949,'MountainEmpire Summary'!$B98)</f>
        <v>1198340</v>
      </c>
      <c r="D98" s="20">
        <f>SUMIFS(MountainEmpireInventory!Q$4:Q$949,MountainEmpireInventory!$C$4:$C$949,$B$90,MountainEmpireInventory!$D$4:$D$949,'MountainEmpire Summary'!$B98)</f>
        <v>0</v>
      </c>
      <c r="E98" s="20">
        <f>SUMIFS(MountainEmpireInventory!R$4:R$949,MountainEmpireInventory!$C$4:$C$949,$B$90,MountainEmpireInventory!$D$4:$D$949,'MountainEmpire Summary'!$B98)</f>
        <v>28963.440000000002</v>
      </c>
      <c r="F98" s="20">
        <f>SUMIFS(MountainEmpireInventory!S$4:S$949,MountainEmpireInventory!$C$4:$C$949,$B$90,MountainEmpireInventory!$D$4:$D$949,'MountainEmpire Summary'!$B98)</f>
        <v>0</v>
      </c>
      <c r="G98" s="20">
        <f>SUMIFS(MountainEmpireInventory!T$4:T$949,MountainEmpireInventory!$C$4:$C$949,$B$90,MountainEmpireInventory!$D$4:$D$949,'MountainEmpire Summary'!$B98)</f>
        <v>77414.400000000009</v>
      </c>
      <c r="H98" s="20">
        <f>SUMIFS(MountainEmpireInventory!U$4:U$949,MountainEmpireInventory!$C$4:$C$949,$B$90,MountainEmpireInventory!$D$4:$D$949,'MountainEmpire Summary'!$B98)</f>
        <v>0</v>
      </c>
      <c r="I98" s="20">
        <f>SUMIFS(MountainEmpireInventory!V$4:V$949,MountainEmpireInventory!$C$4:$C$949,$B$90,MountainEmpireInventory!$D$4:$D$949,'MountainEmpire Summary'!$B98)</f>
        <v>20390.399999999998</v>
      </c>
      <c r="J98" s="20">
        <f>SUMIFS(MountainEmpireInventory!W$4:W$949,MountainEmpireInventory!$C$4:$C$949,$B$90,MountainEmpireInventory!$D$4:$D$949,'MountainEmpire Summary'!$B98)</f>
        <v>0</v>
      </c>
      <c r="K98" s="20">
        <f>SUMIFS(MountainEmpireInventory!X$4:X$949,MountainEmpireInventory!$C$4:$C$949,$B$90,MountainEmpireInventory!$D$4:$D$949,'MountainEmpire Summary'!$B98)</f>
        <v>0</v>
      </c>
      <c r="L98" s="20">
        <f>SUMIFS(MountainEmpireInventory!Y$4:Y$949,MountainEmpireInventory!$C$4:$C$949,$B$90,MountainEmpireInventory!$D$4:$D$949,'MountainEmpire Summary'!$B98)</f>
        <v>0</v>
      </c>
      <c r="M98" s="20">
        <f>SUMIFS(MountainEmpireInventory!Z$4:Z$949,MountainEmpireInventory!$C$4:$C$949,$B$90,MountainEmpireInventory!$D$4:$D$949,'MountainEmpire Summary'!$B98)</f>
        <v>1625</v>
      </c>
      <c r="N98" s="20">
        <f>SUMIFS(MountainEmpireInventory!AA$4:AA$949,MountainEmpireInventory!$C$4:$C$949,$B$90,MountainEmpireInventory!$D$4:$D$949,'MountainEmpire Summary'!$B98)</f>
        <v>0</v>
      </c>
      <c r="O98" s="20">
        <f>SUMIFS(MountainEmpireInventory!AB$4:AB$949,MountainEmpireInventory!$C$4:$C$949,$B$90,MountainEmpireInventory!$D$4:$D$949,'MountainEmpire Summary'!$B98)</f>
        <v>74786.399999999994</v>
      </c>
      <c r="P98" s="20">
        <f>SUMIFS(MountainEmpireInventory!AC$4:AC$949,MountainEmpireInventory!$C$4:$C$949,$B$90,MountainEmpireInventory!$D$4:$D$949,'MountainEmpire Summary'!$B98)</f>
        <v>0</v>
      </c>
      <c r="Q98" s="20">
        <f>SUMIFS(MountainEmpireInventory!AD$4:AD$949,MountainEmpireInventory!$C$4:$C$949,$B$90,MountainEmpireInventory!$D$4:$D$949,'MountainEmpire Summary'!$B98)</f>
        <v>0</v>
      </c>
      <c r="R98" s="20">
        <f>SUMIFS(MountainEmpireInventory!AE$4:AE$949,MountainEmpireInventory!$C$4:$C$949,$B$90,MountainEmpireInventory!$D$4:$D$949,'MountainEmpire Summary'!$B98)</f>
        <v>0</v>
      </c>
      <c r="S98" s="20">
        <f>SUMIFS(MountainEmpireInventory!AF$4:AF$949,MountainEmpireInventory!$C$4:$C$949,$B$90,MountainEmpireInventory!$D$4:$D$949,'MountainEmpire Summary'!$B98)</f>
        <v>0</v>
      </c>
      <c r="T98" s="20">
        <f>SUMIFS(MountainEmpireInventory!AG$4:AG$949,MountainEmpireInventory!$C$4:$C$949,$B$90,MountainEmpireInventory!$D$4:$D$949,'MountainEmpire Summary'!$B98)</f>
        <v>0</v>
      </c>
      <c r="U98" s="20">
        <f>SUMIFS(MountainEmpireInventory!AH$4:AH$949,MountainEmpireInventory!$C$4:$C$949,$B$90,MountainEmpireInventory!$D$4:$D$949,'MountainEmpire Summary'!$B98)</f>
        <v>0</v>
      </c>
      <c r="V98" s="20">
        <f>SUMIFS(MountainEmpireInventory!AI$4:AI$949,MountainEmpireInventory!$C$4:$C$949,$B$90,MountainEmpireInventory!$D$4:$D$949,'MountainEmpire Summary'!$B98)</f>
        <v>0</v>
      </c>
      <c r="W98" s="15">
        <f t="shared" si="37"/>
        <v>1401519.6399999997</v>
      </c>
    </row>
    <row r="99" spans="2:23" x14ac:dyDescent="0.3">
      <c r="B99" s="14" t="s">
        <v>3</v>
      </c>
      <c r="C99" s="20">
        <f>SUMIFS(MountainEmpireInventory!P$4:P$949,MountainEmpireInventory!$C$4:$C$949,$B$90,MountainEmpireInventory!$D$4:$D$949,'MountainEmpire Summary'!$B99)</f>
        <v>1136275</v>
      </c>
      <c r="D99" s="20">
        <f>SUMIFS(MountainEmpireInventory!Q$4:Q$949,MountainEmpireInventory!$C$4:$C$949,$B$90,MountainEmpireInventory!$D$4:$D$949,'MountainEmpire Summary'!$B99)</f>
        <v>16673.64</v>
      </c>
      <c r="E99" s="20">
        <f>SUMIFS(MountainEmpireInventory!R$4:R$949,MountainEmpireInventory!$C$4:$C$949,$B$90,MountainEmpireInventory!$D$4:$D$949,'MountainEmpire Summary'!$B99)</f>
        <v>85780.5</v>
      </c>
      <c r="F99" s="20">
        <f>SUMIFS(MountainEmpireInventory!S$4:S$949,MountainEmpireInventory!$C$4:$C$949,$B$90,MountainEmpireInventory!$D$4:$D$949,'MountainEmpire Summary'!$B99)</f>
        <v>0</v>
      </c>
      <c r="G99" s="20">
        <f>SUMIFS(MountainEmpireInventory!T$4:T$949,MountainEmpireInventory!$C$4:$C$949,$B$90,MountainEmpireInventory!$D$4:$D$949,'MountainEmpire Summary'!$B99)</f>
        <v>0</v>
      </c>
      <c r="H99" s="20">
        <f>SUMIFS(MountainEmpireInventory!U$4:U$949,MountainEmpireInventory!$C$4:$C$949,$B$90,MountainEmpireInventory!$D$4:$D$949,'MountainEmpire Summary'!$B99)</f>
        <v>0</v>
      </c>
      <c r="I99" s="20">
        <f>SUMIFS(MountainEmpireInventory!V$4:V$949,MountainEmpireInventory!$C$4:$C$949,$B$90,MountainEmpireInventory!$D$4:$D$949,'MountainEmpire Summary'!$B99)</f>
        <v>59047.199999999997</v>
      </c>
      <c r="J99" s="20">
        <f>SUMIFS(MountainEmpireInventory!W$4:W$949,MountainEmpireInventory!$C$4:$C$949,$B$90,MountainEmpireInventory!$D$4:$D$949,'MountainEmpire Summary'!$B99)</f>
        <v>0</v>
      </c>
      <c r="K99" s="20">
        <f>SUMIFS(MountainEmpireInventory!X$4:X$949,MountainEmpireInventory!$C$4:$C$949,$B$90,MountainEmpireInventory!$D$4:$D$949,'MountainEmpire Summary'!$B99)</f>
        <v>0</v>
      </c>
      <c r="L99" s="20">
        <f>SUMIFS(MountainEmpireInventory!Y$4:Y$949,MountainEmpireInventory!$C$4:$C$949,$B$90,MountainEmpireInventory!$D$4:$D$949,'MountainEmpire Summary'!$B99)</f>
        <v>0</v>
      </c>
      <c r="M99" s="20">
        <f>SUMIFS(MountainEmpireInventory!Z$4:Z$949,MountainEmpireInventory!$C$4:$C$949,$B$90,MountainEmpireInventory!$D$4:$D$949,'MountainEmpire Summary'!$B99)</f>
        <v>0</v>
      </c>
      <c r="N99" s="20">
        <f>SUMIFS(MountainEmpireInventory!AA$4:AA$949,MountainEmpireInventory!$C$4:$C$949,$B$90,MountainEmpireInventory!$D$4:$D$949,'MountainEmpire Summary'!$B99)</f>
        <v>31726.485000000001</v>
      </c>
      <c r="O99" s="20">
        <f>SUMIFS(MountainEmpireInventory!AB$4:AB$949,MountainEmpireInventory!$C$4:$C$949,$B$90,MountainEmpireInventory!$D$4:$D$949,'MountainEmpire Summary'!$B99)</f>
        <v>0</v>
      </c>
      <c r="P99" s="20">
        <f>SUMIFS(MountainEmpireInventory!AC$4:AC$949,MountainEmpireInventory!$C$4:$C$949,$B$90,MountainEmpireInventory!$D$4:$D$949,'MountainEmpire Summary'!$B99)</f>
        <v>0</v>
      </c>
      <c r="Q99" s="20">
        <f>SUMIFS(MountainEmpireInventory!AD$4:AD$949,MountainEmpireInventory!$C$4:$C$949,$B$90,MountainEmpireInventory!$D$4:$D$949,'MountainEmpire Summary'!$B99)</f>
        <v>0</v>
      </c>
      <c r="R99" s="20">
        <f>SUMIFS(MountainEmpireInventory!AE$4:AE$949,MountainEmpireInventory!$C$4:$C$949,$B$90,MountainEmpireInventory!$D$4:$D$949,'MountainEmpire Summary'!$B99)</f>
        <v>267868.64999999997</v>
      </c>
      <c r="S99" s="20">
        <f>SUMIFS(MountainEmpireInventory!AF$4:AF$949,MountainEmpireInventory!$C$4:$C$949,$B$90,MountainEmpireInventory!$D$4:$D$949,'MountainEmpire Summary'!$B99)</f>
        <v>98017.44</v>
      </c>
      <c r="T99" s="20">
        <f>SUMIFS(MountainEmpireInventory!AG$4:AG$949,MountainEmpireInventory!$C$4:$C$949,$B$90,MountainEmpireInventory!$D$4:$D$949,'MountainEmpire Summary'!$B99)</f>
        <v>0</v>
      </c>
      <c r="U99" s="20">
        <f>SUMIFS(MountainEmpireInventory!AH$4:AH$949,MountainEmpireInventory!$C$4:$C$949,$B$90,MountainEmpireInventory!$D$4:$D$949,'MountainEmpire Summary'!$B99)</f>
        <v>0</v>
      </c>
      <c r="V99" s="20">
        <f>SUMIFS(MountainEmpireInventory!AI$4:AI$949,MountainEmpireInventory!$C$4:$C$949,$B$90,MountainEmpireInventory!$D$4:$D$949,'MountainEmpire Summary'!$B99)</f>
        <v>0</v>
      </c>
      <c r="W99" s="15">
        <f t="shared" si="37"/>
        <v>1695388.9149999998</v>
      </c>
    </row>
    <row r="100" spans="2:23" x14ac:dyDescent="0.3">
      <c r="B100" s="22" t="s">
        <v>157</v>
      </c>
      <c r="C100" s="20">
        <f>SUM(C92:C99)</f>
        <v>4803423.5999999996</v>
      </c>
      <c r="D100" s="20">
        <f t="shared" ref="D100:V100" si="38">SUM(D92:D99)</f>
        <v>332976.34000000003</v>
      </c>
      <c r="E100" s="20">
        <f t="shared" si="38"/>
        <v>127697.14</v>
      </c>
      <c r="F100" s="20">
        <f t="shared" si="38"/>
        <v>0</v>
      </c>
      <c r="G100" s="20">
        <f t="shared" si="38"/>
        <v>77414.400000000009</v>
      </c>
      <c r="H100" s="20">
        <f t="shared" si="38"/>
        <v>83810.44749999998</v>
      </c>
      <c r="I100" s="20">
        <f t="shared" si="38"/>
        <v>79437.599999999991</v>
      </c>
      <c r="J100" s="20">
        <f t="shared" si="38"/>
        <v>260301.12899999999</v>
      </c>
      <c r="K100" s="20">
        <f t="shared" si="38"/>
        <v>119350</v>
      </c>
      <c r="L100" s="20">
        <f t="shared" si="38"/>
        <v>0</v>
      </c>
      <c r="M100" s="20">
        <f t="shared" si="38"/>
        <v>405506.1399999999</v>
      </c>
      <c r="N100" s="20">
        <f t="shared" si="38"/>
        <v>31726.485000000001</v>
      </c>
      <c r="O100" s="20">
        <f t="shared" si="38"/>
        <v>96886.399999999994</v>
      </c>
      <c r="P100" s="20">
        <f t="shared" si="38"/>
        <v>0</v>
      </c>
      <c r="Q100" s="20">
        <f t="shared" si="38"/>
        <v>248500</v>
      </c>
      <c r="R100" s="20">
        <f t="shared" si="38"/>
        <v>1422216.4774999998</v>
      </c>
      <c r="S100" s="20">
        <f t="shared" si="38"/>
        <v>110967.44</v>
      </c>
      <c r="T100" s="20">
        <f t="shared" si="38"/>
        <v>0</v>
      </c>
      <c r="U100" s="20">
        <f t="shared" si="38"/>
        <v>0</v>
      </c>
      <c r="V100" s="20">
        <f t="shared" si="38"/>
        <v>0</v>
      </c>
      <c r="W100" s="15">
        <f t="shared" si="37"/>
        <v>8200213.5989999995</v>
      </c>
    </row>
    <row r="101" spans="2:23" x14ac:dyDescent="0.3">
      <c r="B101" s="30" t="s">
        <v>167</v>
      </c>
      <c r="C101" s="29">
        <f>C100*1.25/(77446*350*0.76)</f>
        <v>0.29146088013981702</v>
      </c>
    </row>
    <row r="102" spans="2:23" x14ac:dyDescent="0.3">
      <c r="B102" s="18" t="s">
        <v>257</v>
      </c>
    </row>
    <row r="103" spans="2:23" x14ac:dyDescent="0.3">
      <c r="B103" s="13"/>
      <c r="C103" s="19">
        <f>MountainEmpireInventory!$C$1</f>
        <v>2019</v>
      </c>
      <c r="D103" s="13">
        <f>C103+1</f>
        <v>2020</v>
      </c>
      <c r="E103" s="13">
        <f t="shared" ref="E103" si="39">D103+1</f>
        <v>2021</v>
      </c>
      <c r="F103" s="13">
        <f t="shared" ref="F103" si="40">E103+1</f>
        <v>2022</v>
      </c>
      <c r="G103" s="13">
        <f t="shared" ref="G103" si="41">F103+1</f>
        <v>2023</v>
      </c>
      <c r="H103" s="13">
        <f t="shared" ref="H103" si="42">G103+1</f>
        <v>2024</v>
      </c>
      <c r="I103" s="13">
        <f t="shared" ref="I103" si="43">H103+1</f>
        <v>2025</v>
      </c>
      <c r="J103" s="13">
        <f t="shared" ref="J103" si="44">I103+1</f>
        <v>2026</v>
      </c>
      <c r="K103" s="13">
        <f t="shared" ref="K103" si="45">J103+1</f>
        <v>2027</v>
      </c>
      <c r="L103" s="13">
        <f t="shared" ref="L103" si="46">K103+1</f>
        <v>2028</v>
      </c>
      <c r="M103" s="13">
        <f t="shared" ref="M103" si="47">L103+1</f>
        <v>2029</v>
      </c>
      <c r="N103" s="13">
        <f t="shared" ref="N103" si="48">M103+1</f>
        <v>2030</v>
      </c>
      <c r="O103" s="13">
        <f t="shared" ref="O103" si="49">N103+1</f>
        <v>2031</v>
      </c>
      <c r="P103" s="13">
        <f t="shared" ref="P103" si="50">O103+1</f>
        <v>2032</v>
      </c>
      <c r="Q103" s="13">
        <f t="shared" ref="Q103" si="51">P103+1</f>
        <v>2033</v>
      </c>
      <c r="R103" s="13">
        <f t="shared" ref="R103" si="52">Q103+1</f>
        <v>2034</v>
      </c>
      <c r="S103" s="13">
        <f t="shared" ref="S103" si="53">R103+1</f>
        <v>2035</v>
      </c>
      <c r="T103" s="13">
        <f t="shared" ref="T103" si="54">S103+1</f>
        <v>2036</v>
      </c>
      <c r="U103" s="13">
        <f t="shared" ref="U103" si="55">T103+1</f>
        <v>2037</v>
      </c>
      <c r="V103" s="13">
        <f t="shared" ref="V103" si="56">U103+1</f>
        <v>2038</v>
      </c>
      <c r="W103" s="13" t="s">
        <v>157</v>
      </c>
    </row>
    <row r="104" spans="2:23" x14ac:dyDescent="0.3">
      <c r="B104" s="14" t="s">
        <v>9</v>
      </c>
      <c r="C104" s="20">
        <f>SUMIFS(MountainEmpireInventory!P$4:P$949,MountainEmpireInventory!$C$4:$C$949,$B$102,MountainEmpireInventory!$D$4:$D$949,'MountainEmpire Summary'!$B104)</f>
        <v>112668</v>
      </c>
      <c r="D104" s="20">
        <f>SUMIFS(MountainEmpireInventory!Q$4:Q$949,MountainEmpireInventory!$C$4:$C$949,$B$102,MountainEmpireInventory!$D$4:$D$949,'MountainEmpire Summary'!$B104)</f>
        <v>229690</v>
      </c>
      <c r="E104" s="20">
        <f>SUMIFS(MountainEmpireInventory!R$4:R$949,MountainEmpireInventory!$C$4:$C$949,$B$102,MountainEmpireInventory!$D$4:$D$949,'MountainEmpire Summary'!$B104)</f>
        <v>0</v>
      </c>
      <c r="F104" s="20">
        <f>SUMIFS(MountainEmpireInventory!S$4:S$949,MountainEmpireInventory!$C$4:$C$949,$B$102,MountainEmpireInventory!$D$4:$D$949,'MountainEmpire Summary'!$B104)</f>
        <v>62130</v>
      </c>
      <c r="G104" s="20">
        <f>SUMIFS(MountainEmpireInventory!T$4:T$949,MountainEmpireInventory!$C$4:$C$949,$B$102,MountainEmpireInventory!$D$4:$D$949,'MountainEmpire Summary'!$B104)</f>
        <v>0</v>
      </c>
      <c r="H104" s="20">
        <f>SUMIFS(MountainEmpireInventory!U$4:U$949,MountainEmpireInventory!$C$4:$C$949,$B$102,MountainEmpireInventory!$D$4:$D$949,'MountainEmpire Summary'!$B104)</f>
        <v>39569.199999999997</v>
      </c>
      <c r="I104" s="20">
        <f>SUMIFS(MountainEmpireInventory!V$4:V$949,MountainEmpireInventory!$C$4:$C$949,$B$102,MountainEmpireInventory!$D$4:$D$949,'MountainEmpire Summary'!$B104)</f>
        <v>0</v>
      </c>
      <c r="J104" s="20">
        <f>SUMIFS(MountainEmpireInventory!W$4:W$949,MountainEmpireInventory!$C$4:$C$949,$B$102,MountainEmpireInventory!$D$4:$D$949,'MountainEmpire Summary'!$B104)</f>
        <v>9292.7999999999993</v>
      </c>
      <c r="K104" s="20">
        <f>SUMIFS(MountainEmpireInventory!X$4:X$949,MountainEmpireInventory!$C$4:$C$949,$B$102,MountainEmpireInventory!$D$4:$D$949,'MountainEmpire Summary'!$B104)</f>
        <v>0</v>
      </c>
      <c r="L104" s="20">
        <f>SUMIFS(MountainEmpireInventory!Y$4:Y$949,MountainEmpireInventory!$C$4:$C$949,$B$102,MountainEmpireInventory!$D$4:$D$949,'MountainEmpire Summary'!$B104)</f>
        <v>0</v>
      </c>
      <c r="M104" s="20">
        <f>SUMIFS(MountainEmpireInventory!Z$4:Z$949,MountainEmpireInventory!$C$4:$C$949,$B$102,MountainEmpireInventory!$D$4:$D$949,'MountainEmpire Summary'!$B104)</f>
        <v>0</v>
      </c>
      <c r="N104" s="20">
        <f>SUMIFS(MountainEmpireInventory!AA$4:AA$949,MountainEmpireInventory!$C$4:$C$949,$B$102,MountainEmpireInventory!$D$4:$D$949,'MountainEmpire Summary'!$B104)</f>
        <v>0</v>
      </c>
      <c r="O104" s="20">
        <f>SUMIFS(MountainEmpireInventory!AB$4:AB$949,MountainEmpireInventory!$C$4:$C$949,$B$102,MountainEmpireInventory!$D$4:$D$949,'MountainEmpire Summary'!$B104)</f>
        <v>0</v>
      </c>
      <c r="P104" s="20">
        <f>SUMIFS(MountainEmpireInventory!AC$4:AC$949,MountainEmpireInventory!$C$4:$C$949,$B$102,MountainEmpireInventory!$D$4:$D$949,'MountainEmpire Summary'!$B104)</f>
        <v>0</v>
      </c>
      <c r="Q104" s="20">
        <f>SUMIFS(MountainEmpireInventory!AD$4:AD$949,MountainEmpireInventory!$C$4:$C$949,$B$102,MountainEmpireInventory!$D$4:$D$949,'MountainEmpire Summary'!$B104)</f>
        <v>0</v>
      </c>
      <c r="R104" s="20">
        <f>SUMIFS(MountainEmpireInventory!AE$4:AE$949,MountainEmpireInventory!$C$4:$C$949,$B$102,MountainEmpireInventory!$D$4:$D$949,'MountainEmpire Summary'!$B104)</f>
        <v>39875</v>
      </c>
      <c r="S104" s="20">
        <f>SUMIFS(MountainEmpireInventory!AF$4:AF$949,MountainEmpireInventory!$C$4:$C$949,$B$102,MountainEmpireInventory!$D$4:$D$949,'MountainEmpire Summary'!$B104)</f>
        <v>0</v>
      </c>
      <c r="T104" s="20">
        <f>SUMIFS(MountainEmpireInventory!AG$4:AG$949,MountainEmpireInventory!$C$4:$C$949,$B$102,MountainEmpireInventory!$D$4:$D$949,'MountainEmpire Summary'!$B104)</f>
        <v>57380</v>
      </c>
      <c r="U104" s="20">
        <f>SUMIFS(MountainEmpireInventory!AH$4:AH$949,MountainEmpireInventory!$C$4:$C$949,$B$102,MountainEmpireInventory!$D$4:$D$949,'MountainEmpire Summary'!$B104)</f>
        <v>0</v>
      </c>
      <c r="V104" s="20">
        <f>SUMIFS(MountainEmpireInventory!AI$4:AI$949,MountainEmpireInventory!$C$4:$C$949,$B$102,MountainEmpireInventory!$D$4:$D$949,'MountainEmpire Summary'!$B104)</f>
        <v>0</v>
      </c>
      <c r="W104" s="15">
        <f>SUM(C104:V104)</f>
        <v>550605</v>
      </c>
    </row>
    <row r="105" spans="2:23" x14ac:dyDescent="0.3">
      <c r="B105" s="14" t="s">
        <v>11</v>
      </c>
      <c r="C105" s="20">
        <f>SUMIFS(MountainEmpireInventory!P$4:P$949,MountainEmpireInventory!$C$4:$C$949,$B$102,MountainEmpireInventory!$D$4:$D$949,'MountainEmpire Summary'!$B105)</f>
        <v>93825</v>
      </c>
      <c r="D105" s="20">
        <f>SUMIFS(MountainEmpireInventory!Q$4:Q$949,MountainEmpireInventory!$C$4:$C$949,$B$102,MountainEmpireInventory!$D$4:$D$949,'MountainEmpire Summary'!$B105)</f>
        <v>0</v>
      </c>
      <c r="E105" s="20">
        <f>SUMIFS(MountainEmpireInventory!R$4:R$949,MountainEmpireInventory!$C$4:$C$949,$B$102,MountainEmpireInventory!$D$4:$D$949,'MountainEmpire Summary'!$B105)</f>
        <v>0</v>
      </c>
      <c r="F105" s="20">
        <f>SUMIFS(MountainEmpireInventory!S$4:S$949,MountainEmpireInventory!$C$4:$C$949,$B$102,MountainEmpireInventory!$D$4:$D$949,'MountainEmpire Summary'!$B105)</f>
        <v>0</v>
      </c>
      <c r="G105" s="20">
        <f>SUMIFS(MountainEmpireInventory!T$4:T$949,MountainEmpireInventory!$C$4:$C$949,$B$102,MountainEmpireInventory!$D$4:$D$949,'MountainEmpire Summary'!$B105)</f>
        <v>0</v>
      </c>
      <c r="H105" s="20">
        <f>SUMIFS(MountainEmpireInventory!U$4:U$949,MountainEmpireInventory!$C$4:$C$949,$B$102,MountainEmpireInventory!$D$4:$D$949,'MountainEmpire Summary'!$B105)</f>
        <v>0</v>
      </c>
      <c r="I105" s="20">
        <f>SUMIFS(MountainEmpireInventory!V$4:V$949,MountainEmpireInventory!$C$4:$C$949,$B$102,MountainEmpireInventory!$D$4:$D$949,'MountainEmpire Summary'!$B105)</f>
        <v>0</v>
      </c>
      <c r="J105" s="20">
        <f>SUMIFS(MountainEmpireInventory!W$4:W$949,MountainEmpireInventory!$C$4:$C$949,$B$102,MountainEmpireInventory!$D$4:$D$949,'MountainEmpire Summary'!$B105)</f>
        <v>0</v>
      </c>
      <c r="K105" s="20">
        <f>SUMIFS(MountainEmpireInventory!X$4:X$949,MountainEmpireInventory!$C$4:$C$949,$B$102,MountainEmpireInventory!$D$4:$D$949,'MountainEmpire Summary'!$B105)</f>
        <v>14870.7</v>
      </c>
      <c r="L105" s="20">
        <f>SUMIFS(MountainEmpireInventory!Y$4:Y$949,MountainEmpireInventory!$C$4:$C$949,$B$102,MountainEmpireInventory!$D$4:$D$949,'MountainEmpire Summary'!$B105)</f>
        <v>0</v>
      </c>
      <c r="M105" s="20">
        <f>SUMIFS(MountainEmpireInventory!Z$4:Z$949,MountainEmpireInventory!$C$4:$C$949,$B$102,MountainEmpireInventory!$D$4:$D$949,'MountainEmpire Summary'!$B105)</f>
        <v>0</v>
      </c>
      <c r="N105" s="20">
        <f>SUMIFS(MountainEmpireInventory!AA$4:AA$949,MountainEmpireInventory!$C$4:$C$949,$B$102,MountainEmpireInventory!$D$4:$D$949,'MountainEmpire Summary'!$B105)</f>
        <v>0</v>
      </c>
      <c r="O105" s="20">
        <f>SUMIFS(MountainEmpireInventory!AB$4:AB$949,MountainEmpireInventory!$C$4:$C$949,$B$102,MountainEmpireInventory!$D$4:$D$949,'MountainEmpire Summary'!$B105)</f>
        <v>0</v>
      </c>
      <c r="P105" s="20">
        <f>SUMIFS(MountainEmpireInventory!AC$4:AC$949,MountainEmpireInventory!$C$4:$C$949,$B$102,MountainEmpireInventory!$D$4:$D$949,'MountainEmpire Summary'!$B105)</f>
        <v>0</v>
      </c>
      <c r="Q105" s="20">
        <f>SUMIFS(MountainEmpireInventory!AD$4:AD$949,MountainEmpireInventory!$C$4:$C$949,$B$102,MountainEmpireInventory!$D$4:$D$949,'MountainEmpire Summary'!$B105)</f>
        <v>0</v>
      </c>
      <c r="R105" s="20">
        <f>SUMIFS(MountainEmpireInventory!AE$4:AE$949,MountainEmpireInventory!$C$4:$C$949,$B$102,MountainEmpireInventory!$D$4:$D$949,'MountainEmpire Summary'!$B105)</f>
        <v>110207.25</v>
      </c>
      <c r="S105" s="20">
        <f>SUMIFS(MountainEmpireInventory!AF$4:AF$949,MountainEmpireInventory!$C$4:$C$949,$B$102,MountainEmpireInventory!$D$4:$D$949,'MountainEmpire Summary'!$B105)</f>
        <v>0</v>
      </c>
      <c r="T105" s="20">
        <f>SUMIFS(MountainEmpireInventory!AG$4:AG$949,MountainEmpireInventory!$C$4:$C$949,$B$102,MountainEmpireInventory!$D$4:$D$949,'MountainEmpire Summary'!$B105)</f>
        <v>0</v>
      </c>
      <c r="U105" s="20">
        <f>SUMIFS(MountainEmpireInventory!AH$4:AH$949,MountainEmpireInventory!$C$4:$C$949,$B$102,MountainEmpireInventory!$D$4:$D$949,'MountainEmpire Summary'!$B105)</f>
        <v>0</v>
      </c>
      <c r="V105" s="20">
        <f>SUMIFS(MountainEmpireInventory!AI$4:AI$949,MountainEmpireInventory!$C$4:$C$949,$B$102,MountainEmpireInventory!$D$4:$D$949,'MountainEmpire Summary'!$B105)</f>
        <v>0</v>
      </c>
      <c r="W105" s="15">
        <f t="shared" ref="W105:W112" si="57">SUM(C105:V105)</f>
        <v>218902.95</v>
      </c>
    </row>
    <row r="106" spans="2:23" x14ac:dyDescent="0.3">
      <c r="B106" s="14" t="s">
        <v>7</v>
      </c>
      <c r="C106" s="20">
        <f>SUMIFS(MountainEmpireInventory!P$4:P$949,MountainEmpireInventory!$C$4:$C$949,$B$102,MountainEmpireInventory!$D$4:$D$949,'MountainEmpire Summary'!$B106)</f>
        <v>402731</v>
      </c>
      <c r="D106" s="20">
        <f>SUMIFS(MountainEmpireInventory!Q$4:Q$949,MountainEmpireInventory!$C$4:$C$949,$B$102,MountainEmpireInventory!$D$4:$D$949,'MountainEmpire Summary'!$B106)</f>
        <v>0</v>
      </c>
      <c r="E106" s="20">
        <f>SUMIFS(MountainEmpireInventory!R$4:R$949,MountainEmpireInventory!$C$4:$C$949,$B$102,MountainEmpireInventory!$D$4:$D$949,'MountainEmpire Summary'!$B106)</f>
        <v>16078.08</v>
      </c>
      <c r="F106" s="20">
        <f>SUMIFS(MountainEmpireInventory!S$4:S$949,MountainEmpireInventory!$C$4:$C$949,$B$102,MountainEmpireInventory!$D$4:$D$949,'MountainEmpire Summary'!$B106)</f>
        <v>0</v>
      </c>
      <c r="G106" s="20">
        <f>SUMIFS(MountainEmpireInventory!T$4:T$949,MountainEmpireInventory!$C$4:$C$949,$B$102,MountainEmpireInventory!$D$4:$D$949,'MountainEmpire Summary'!$B106)</f>
        <v>0</v>
      </c>
      <c r="H106" s="20">
        <f>SUMIFS(MountainEmpireInventory!U$4:U$949,MountainEmpireInventory!$C$4:$C$949,$B$102,MountainEmpireInventory!$D$4:$D$949,'MountainEmpire Summary'!$B106)</f>
        <v>0</v>
      </c>
      <c r="I106" s="20">
        <f>SUMIFS(MountainEmpireInventory!V$4:V$949,MountainEmpireInventory!$C$4:$C$949,$B$102,MountainEmpireInventory!$D$4:$D$949,'MountainEmpire Summary'!$B106)</f>
        <v>0</v>
      </c>
      <c r="J106" s="20">
        <f>SUMIFS(MountainEmpireInventory!W$4:W$949,MountainEmpireInventory!$C$4:$C$949,$B$102,MountainEmpireInventory!$D$4:$D$949,'MountainEmpire Summary'!$B106)</f>
        <v>0</v>
      </c>
      <c r="K106" s="20">
        <f>SUMIFS(MountainEmpireInventory!X$4:X$949,MountainEmpireInventory!$C$4:$C$949,$B$102,MountainEmpireInventory!$D$4:$D$949,'MountainEmpire Summary'!$B106)</f>
        <v>0</v>
      </c>
      <c r="L106" s="20">
        <f>SUMIFS(MountainEmpireInventory!Y$4:Y$949,MountainEmpireInventory!$C$4:$C$949,$B$102,MountainEmpireInventory!$D$4:$D$949,'MountainEmpire Summary'!$B106)</f>
        <v>0</v>
      </c>
      <c r="M106" s="20">
        <f>SUMIFS(MountainEmpireInventory!Z$4:Z$949,MountainEmpireInventory!$C$4:$C$949,$B$102,MountainEmpireInventory!$D$4:$D$949,'MountainEmpire Summary'!$B106)</f>
        <v>145932.67000000001</v>
      </c>
      <c r="N106" s="20">
        <f>SUMIFS(MountainEmpireInventory!AA$4:AA$949,MountainEmpireInventory!$C$4:$C$949,$B$102,MountainEmpireInventory!$D$4:$D$949,'MountainEmpire Summary'!$B106)</f>
        <v>0</v>
      </c>
      <c r="O106" s="20">
        <f>SUMIFS(MountainEmpireInventory!AB$4:AB$949,MountainEmpireInventory!$C$4:$C$949,$B$102,MountainEmpireInventory!$D$4:$D$949,'MountainEmpire Summary'!$B106)</f>
        <v>0</v>
      </c>
      <c r="P106" s="20">
        <f>SUMIFS(MountainEmpireInventory!AC$4:AC$949,MountainEmpireInventory!$C$4:$C$949,$B$102,MountainEmpireInventory!$D$4:$D$949,'MountainEmpire Summary'!$B106)</f>
        <v>0</v>
      </c>
      <c r="Q106" s="20">
        <f>SUMIFS(MountainEmpireInventory!AD$4:AD$949,MountainEmpireInventory!$C$4:$C$949,$B$102,MountainEmpireInventory!$D$4:$D$949,'MountainEmpire Summary'!$B106)</f>
        <v>0</v>
      </c>
      <c r="R106" s="20">
        <f>SUMIFS(MountainEmpireInventory!AE$4:AE$949,MountainEmpireInventory!$C$4:$C$949,$B$102,MountainEmpireInventory!$D$4:$D$949,'MountainEmpire Summary'!$B106)</f>
        <v>466428.89499999996</v>
      </c>
      <c r="S106" s="20">
        <f>SUMIFS(MountainEmpireInventory!AF$4:AF$949,MountainEmpireInventory!$C$4:$C$949,$B$102,MountainEmpireInventory!$D$4:$D$949,'MountainEmpire Summary'!$B106)</f>
        <v>0</v>
      </c>
      <c r="T106" s="20">
        <f>SUMIFS(MountainEmpireInventory!AG$4:AG$949,MountainEmpireInventory!$C$4:$C$949,$B$102,MountainEmpireInventory!$D$4:$D$949,'MountainEmpire Summary'!$B106)</f>
        <v>22903.68</v>
      </c>
      <c r="U106" s="20">
        <f>SUMIFS(MountainEmpireInventory!AH$4:AH$949,MountainEmpireInventory!$C$4:$C$949,$B$102,MountainEmpireInventory!$D$4:$D$949,'MountainEmpire Summary'!$B106)</f>
        <v>0</v>
      </c>
      <c r="V106" s="20">
        <f>SUMIFS(MountainEmpireInventory!AI$4:AI$949,MountainEmpireInventory!$C$4:$C$949,$B$102,MountainEmpireInventory!$D$4:$D$949,'MountainEmpire Summary'!$B106)</f>
        <v>0</v>
      </c>
      <c r="W106" s="15">
        <f t="shared" si="57"/>
        <v>1054074.325</v>
      </c>
    </row>
    <row r="107" spans="2:23" x14ac:dyDescent="0.3">
      <c r="B107" s="14" t="s">
        <v>5</v>
      </c>
      <c r="C107" s="20">
        <f>SUMIFS(MountainEmpireInventory!P$4:P$949,MountainEmpireInventory!$C$4:$C$949,$B$102,MountainEmpireInventory!$D$4:$D$949,'MountainEmpire Summary'!$B107)</f>
        <v>321250</v>
      </c>
      <c r="D107" s="20">
        <f>SUMIFS(MountainEmpireInventory!Q$4:Q$949,MountainEmpireInventory!$C$4:$C$949,$B$102,MountainEmpireInventory!$D$4:$D$949,'MountainEmpire Summary'!$B107)</f>
        <v>0</v>
      </c>
      <c r="E107" s="20">
        <f>SUMIFS(MountainEmpireInventory!R$4:R$949,MountainEmpireInventory!$C$4:$C$949,$B$102,MountainEmpireInventory!$D$4:$D$949,'MountainEmpire Summary'!$B107)</f>
        <v>25440</v>
      </c>
      <c r="F107" s="20">
        <f>SUMIFS(MountainEmpireInventory!S$4:S$949,MountainEmpireInventory!$C$4:$C$949,$B$102,MountainEmpireInventory!$D$4:$D$949,'MountainEmpire Summary'!$B107)</f>
        <v>0</v>
      </c>
      <c r="G107" s="20">
        <f>SUMIFS(MountainEmpireInventory!T$4:T$949,MountainEmpireInventory!$C$4:$C$949,$B$102,MountainEmpireInventory!$D$4:$D$949,'MountainEmpire Summary'!$B107)</f>
        <v>0</v>
      </c>
      <c r="H107" s="20">
        <f>SUMIFS(MountainEmpireInventory!U$4:U$949,MountainEmpireInventory!$C$4:$C$949,$B$102,MountainEmpireInventory!$D$4:$D$949,'MountainEmpire Summary'!$B107)</f>
        <v>41399.999999999993</v>
      </c>
      <c r="I107" s="20">
        <f>SUMIFS(MountainEmpireInventory!V$4:V$949,MountainEmpireInventory!$C$4:$C$949,$B$102,MountainEmpireInventory!$D$4:$D$949,'MountainEmpire Summary'!$B107)</f>
        <v>0</v>
      </c>
      <c r="J107" s="20">
        <f>SUMIFS(MountainEmpireInventory!W$4:W$949,MountainEmpireInventory!$C$4:$C$949,$B$102,MountainEmpireInventory!$D$4:$D$949,'MountainEmpire Summary'!$B107)</f>
        <v>0</v>
      </c>
      <c r="K107" s="20">
        <f>SUMIFS(MountainEmpireInventory!X$4:X$949,MountainEmpireInventory!$C$4:$C$949,$B$102,MountainEmpireInventory!$D$4:$D$949,'MountainEmpire Summary'!$B107)</f>
        <v>0</v>
      </c>
      <c r="L107" s="20">
        <f>SUMIFS(MountainEmpireInventory!Y$4:Y$949,MountainEmpireInventory!$C$4:$C$949,$B$102,MountainEmpireInventory!$D$4:$D$949,'MountainEmpire Summary'!$B107)</f>
        <v>0</v>
      </c>
      <c r="M107" s="20">
        <f>SUMIFS(MountainEmpireInventory!Z$4:Z$949,MountainEmpireInventory!$C$4:$C$949,$B$102,MountainEmpireInventory!$D$4:$D$949,'MountainEmpire Summary'!$B107)</f>
        <v>0</v>
      </c>
      <c r="N107" s="20">
        <f>SUMIFS(MountainEmpireInventory!AA$4:AA$949,MountainEmpireInventory!$C$4:$C$949,$B$102,MountainEmpireInventory!$D$4:$D$949,'MountainEmpire Summary'!$B107)</f>
        <v>0</v>
      </c>
      <c r="O107" s="20">
        <f>SUMIFS(MountainEmpireInventory!AB$4:AB$949,MountainEmpireInventory!$C$4:$C$949,$B$102,MountainEmpireInventory!$D$4:$D$949,'MountainEmpire Summary'!$B107)</f>
        <v>0</v>
      </c>
      <c r="P107" s="20">
        <f>SUMIFS(MountainEmpireInventory!AC$4:AC$949,MountainEmpireInventory!$C$4:$C$949,$B$102,MountainEmpireInventory!$D$4:$D$949,'MountainEmpire Summary'!$B107)</f>
        <v>0</v>
      </c>
      <c r="Q107" s="20">
        <f>SUMIFS(MountainEmpireInventory!AD$4:AD$949,MountainEmpireInventory!$C$4:$C$949,$B$102,MountainEmpireInventory!$D$4:$D$949,'MountainEmpire Summary'!$B107)</f>
        <v>0</v>
      </c>
      <c r="R107" s="20">
        <f>SUMIFS(MountainEmpireInventory!AE$4:AE$949,MountainEmpireInventory!$C$4:$C$949,$B$102,MountainEmpireInventory!$D$4:$D$949,'MountainEmpire Summary'!$B107)</f>
        <v>465812.5</v>
      </c>
      <c r="S107" s="20">
        <f>SUMIFS(MountainEmpireInventory!AF$4:AF$949,MountainEmpireInventory!$C$4:$C$949,$B$102,MountainEmpireInventory!$D$4:$D$949,'MountainEmpire Summary'!$B107)</f>
        <v>0</v>
      </c>
      <c r="T107" s="20">
        <f>SUMIFS(MountainEmpireInventory!AG$4:AG$949,MountainEmpireInventory!$C$4:$C$949,$B$102,MountainEmpireInventory!$D$4:$D$949,'MountainEmpire Summary'!$B107)</f>
        <v>36240</v>
      </c>
      <c r="U107" s="20">
        <f>SUMIFS(MountainEmpireInventory!AH$4:AH$949,MountainEmpireInventory!$C$4:$C$949,$B$102,MountainEmpireInventory!$D$4:$D$949,'MountainEmpire Summary'!$B107)</f>
        <v>0</v>
      </c>
      <c r="V107" s="20">
        <f>SUMIFS(MountainEmpireInventory!AI$4:AI$949,MountainEmpireInventory!$C$4:$C$949,$B$102,MountainEmpireInventory!$D$4:$D$949,'MountainEmpire Summary'!$B107)</f>
        <v>0</v>
      </c>
      <c r="W107" s="15">
        <f t="shared" si="57"/>
        <v>890142.5</v>
      </c>
    </row>
    <row r="108" spans="2:23" x14ac:dyDescent="0.3">
      <c r="B108" s="14" t="s">
        <v>131</v>
      </c>
      <c r="C108" s="20">
        <f>SUMIFS(MountainEmpireInventory!P$4:P$949,MountainEmpireInventory!$C$4:$C$949,$B$102,MountainEmpireInventory!$D$4:$D$949,'MountainEmpire Summary'!$B108)</f>
        <v>60000</v>
      </c>
      <c r="D108" s="20">
        <f>SUMIFS(MountainEmpireInventory!Q$4:Q$949,MountainEmpireInventory!$C$4:$C$949,$B$102,MountainEmpireInventory!$D$4:$D$949,'MountainEmpire Summary'!$B108)</f>
        <v>0</v>
      </c>
      <c r="E108" s="20">
        <f>SUMIFS(MountainEmpireInventory!R$4:R$949,MountainEmpireInventory!$C$4:$C$949,$B$102,MountainEmpireInventory!$D$4:$D$949,'MountainEmpire Summary'!$B108)</f>
        <v>0</v>
      </c>
      <c r="F108" s="20">
        <f>SUMIFS(MountainEmpireInventory!S$4:S$949,MountainEmpireInventory!$C$4:$C$949,$B$102,MountainEmpireInventory!$D$4:$D$949,'MountainEmpire Summary'!$B108)</f>
        <v>0</v>
      </c>
      <c r="G108" s="20">
        <f>SUMIFS(MountainEmpireInventory!T$4:T$949,MountainEmpireInventory!$C$4:$C$949,$B$102,MountainEmpireInventory!$D$4:$D$949,'MountainEmpire Summary'!$B108)</f>
        <v>0</v>
      </c>
      <c r="H108" s="20">
        <f>SUMIFS(MountainEmpireInventory!U$4:U$949,MountainEmpireInventory!$C$4:$C$949,$B$102,MountainEmpireInventory!$D$4:$D$949,'MountainEmpire Summary'!$B108)</f>
        <v>0</v>
      </c>
      <c r="I108" s="20">
        <f>SUMIFS(MountainEmpireInventory!V$4:V$949,MountainEmpireInventory!$C$4:$C$949,$B$102,MountainEmpireInventory!$D$4:$D$949,'MountainEmpire Summary'!$B108)</f>
        <v>0</v>
      </c>
      <c r="J108" s="20">
        <f>SUMIFS(MountainEmpireInventory!W$4:W$949,MountainEmpireInventory!$C$4:$C$949,$B$102,MountainEmpireInventory!$D$4:$D$949,'MountainEmpire Summary'!$B108)</f>
        <v>0</v>
      </c>
      <c r="K108" s="20">
        <f>SUMIFS(MountainEmpireInventory!X$4:X$949,MountainEmpireInventory!$C$4:$C$949,$B$102,MountainEmpireInventory!$D$4:$D$949,'MountainEmpire Summary'!$B108)</f>
        <v>0</v>
      </c>
      <c r="L108" s="20">
        <f>SUMIFS(MountainEmpireInventory!Y$4:Y$949,MountainEmpireInventory!$C$4:$C$949,$B$102,MountainEmpireInventory!$D$4:$D$949,'MountainEmpire Summary'!$B108)</f>
        <v>0</v>
      </c>
      <c r="M108" s="20">
        <f>SUMIFS(MountainEmpireInventory!Z$4:Z$949,MountainEmpireInventory!$C$4:$C$949,$B$102,MountainEmpireInventory!$D$4:$D$949,'MountainEmpire Summary'!$B108)</f>
        <v>0</v>
      </c>
      <c r="N108" s="20">
        <f>SUMIFS(MountainEmpireInventory!AA$4:AA$949,MountainEmpireInventory!$C$4:$C$949,$B$102,MountainEmpireInventory!$D$4:$D$949,'MountainEmpire Summary'!$B108)</f>
        <v>0</v>
      </c>
      <c r="O108" s="20">
        <f>SUMIFS(MountainEmpireInventory!AB$4:AB$949,MountainEmpireInventory!$C$4:$C$949,$B$102,MountainEmpireInventory!$D$4:$D$949,'MountainEmpire Summary'!$B108)</f>
        <v>0</v>
      </c>
      <c r="P108" s="20">
        <f>SUMIFS(MountainEmpireInventory!AC$4:AC$949,MountainEmpireInventory!$C$4:$C$949,$B$102,MountainEmpireInventory!$D$4:$D$949,'MountainEmpire Summary'!$B108)</f>
        <v>0</v>
      </c>
      <c r="Q108" s="20">
        <f>SUMIFS(MountainEmpireInventory!AD$4:AD$949,MountainEmpireInventory!$C$4:$C$949,$B$102,MountainEmpireInventory!$D$4:$D$949,'MountainEmpire Summary'!$B108)</f>
        <v>0</v>
      </c>
      <c r="R108" s="20">
        <f>SUMIFS(MountainEmpireInventory!AE$4:AE$949,MountainEmpireInventory!$C$4:$C$949,$B$102,MountainEmpireInventory!$D$4:$D$949,'MountainEmpire Summary'!$B108)</f>
        <v>29000</v>
      </c>
      <c r="S108" s="20">
        <f>SUMIFS(MountainEmpireInventory!AF$4:AF$949,MountainEmpireInventory!$C$4:$C$949,$B$102,MountainEmpireInventory!$D$4:$D$949,'MountainEmpire Summary'!$B108)</f>
        <v>0</v>
      </c>
      <c r="T108" s="20">
        <f>SUMIFS(MountainEmpireInventory!AG$4:AG$949,MountainEmpireInventory!$C$4:$C$949,$B$102,MountainEmpireInventory!$D$4:$D$949,'MountainEmpire Summary'!$B108)</f>
        <v>0</v>
      </c>
      <c r="U108" s="20">
        <f>SUMIFS(MountainEmpireInventory!AH$4:AH$949,MountainEmpireInventory!$C$4:$C$949,$B$102,MountainEmpireInventory!$D$4:$D$949,'MountainEmpire Summary'!$B108)</f>
        <v>0</v>
      </c>
      <c r="V108" s="20">
        <f>SUMIFS(MountainEmpireInventory!AI$4:AI$949,MountainEmpireInventory!$C$4:$C$949,$B$102,MountainEmpireInventory!$D$4:$D$949,'MountainEmpire Summary'!$B108)</f>
        <v>0</v>
      </c>
      <c r="W108" s="15">
        <f t="shared" si="57"/>
        <v>89000</v>
      </c>
    </row>
    <row r="109" spans="2:23" x14ac:dyDescent="0.3">
      <c r="B109" s="14" t="s">
        <v>4</v>
      </c>
      <c r="C109" s="20">
        <f>SUMIFS(MountainEmpireInventory!P$4:P$949,MountainEmpireInventory!$C$4:$C$949,$B$102,MountainEmpireInventory!$D$4:$D$949,'MountainEmpire Summary'!$B109)</f>
        <v>455565</v>
      </c>
      <c r="D109" s="20">
        <f>SUMIFS(MountainEmpireInventory!Q$4:Q$949,MountainEmpireInventory!$C$4:$C$949,$B$102,MountainEmpireInventory!$D$4:$D$949,'MountainEmpire Summary'!$B109)</f>
        <v>32008.794999999998</v>
      </c>
      <c r="E109" s="20">
        <f>SUMIFS(MountainEmpireInventory!R$4:R$949,MountainEmpireInventory!$C$4:$C$949,$B$102,MountainEmpireInventory!$D$4:$D$949,'MountainEmpire Summary'!$B109)</f>
        <v>0</v>
      </c>
      <c r="F109" s="20">
        <f>SUMIFS(MountainEmpireInventory!S$4:S$949,MountainEmpireInventory!$C$4:$C$949,$B$102,MountainEmpireInventory!$D$4:$D$949,'MountainEmpire Summary'!$B109)</f>
        <v>0</v>
      </c>
      <c r="G109" s="20">
        <f>SUMIFS(MountainEmpireInventory!T$4:T$949,MountainEmpireInventory!$C$4:$C$949,$B$102,MountainEmpireInventory!$D$4:$D$949,'MountainEmpire Summary'!$B109)</f>
        <v>0</v>
      </c>
      <c r="H109" s="20">
        <f>SUMIFS(MountainEmpireInventory!U$4:U$949,MountainEmpireInventory!$C$4:$C$949,$B$102,MountainEmpireInventory!$D$4:$D$949,'MountainEmpire Summary'!$B109)</f>
        <v>0</v>
      </c>
      <c r="I109" s="20">
        <f>SUMIFS(MountainEmpireInventory!V$4:V$949,MountainEmpireInventory!$C$4:$C$949,$B$102,MountainEmpireInventory!$D$4:$D$949,'MountainEmpire Summary'!$B109)</f>
        <v>36670.269999999997</v>
      </c>
      <c r="J109" s="20">
        <f>SUMIFS(MountainEmpireInventory!W$4:W$949,MountainEmpireInventory!$C$4:$C$949,$B$102,MountainEmpireInventory!$D$4:$D$949,'MountainEmpire Summary'!$B109)</f>
        <v>0</v>
      </c>
      <c r="K109" s="20">
        <f>SUMIFS(MountainEmpireInventory!X$4:X$949,MountainEmpireInventory!$C$4:$C$949,$B$102,MountainEmpireInventory!$D$4:$D$949,'MountainEmpire Summary'!$B109)</f>
        <v>0</v>
      </c>
      <c r="L109" s="20">
        <f>SUMIFS(MountainEmpireInventory!Y$4:Y$949,MountainEmpireInventory!$C$4:$C$949,$B$102,MountainEmpireInventory!$D$4:$D$949,'MountainEmpire Summary'!$B109)</f>
        <v>0</v>
      </c>
      <c r="M109" s="20">
        <f>SUMIFS(MountainEmpireInventory!Z$4:Z$949,MountainEmpireInventory!$C$4:$C$949,$B$102,MountainEmpireInventory!$D$4:$D$949,'MountainEmpire Summary'!$B109)</f>
        <v>0</v>
      </c>
      <c r="N109" s="20">
        <f>SUMIFS(MountainEmpireInventory!AA$4:AA$949,MountainEmpireInventory!$C$4:$C$949,$B$102,MountainEmpireInventory!$D$4:$D$949,'MountainEmpire Summary'!$B109)</f>
        <v>41331.744999999995</v>
      </c>
      <c r="O109" s="20">
        <f>SUMIFS(MountainEmpireInventory!AB$4:AB$949,MountainEmpireInventory!$C$4:$C$949,$B$102,MountainEmpireInventory!$D$4:$D$949,'MountainEmpire Summary'!$B109)</f>
        <v>0</v>
      </c>
      <c r="P109" s="20">
        <f>SUMIFS(MountainEmpireInventory!AC$4:AC$949,MountainEmpireInventory!$C$4:$C$949,$B$102,MountainEmpireInventory!$D$4:$D$949,'MountainEmpire Summary'!$B109)</f>
        <v>0</v>
      </c>
      <c r="Q109" s="20">
        <f>SUMIFS(MountainEmpireInventory!AD$4:AD$949,MountainEmpireInventory!$C$4:$C$949,$B$102,MountainEmpireInventory!$D$4:$D$949,'MountainEmpire Summary'!$B109)</f>
        <v>0</v>
      </c>
      <c r="R109" s="20">
        <f>SUMIFS(MountainEmpireInventory!AE$4:AE$949,MountainEmpireInventory!$C$4:$C$949,$B$102,MountainEmpireInventory!$D$4:$D$949,'MountainEmpire Summary'!$B109)</f>
        <v>0</v>
      </c>
      <c r="S109" s="20">
        <f>SUMIFS(MountainEmpireInventory!AF$4:AF$949,MountainEmpireInventory!$C$4:$C$949,$B$102,MountainEmpireInventory!$D$4:$D$949,'MountainEmpire Summary'!$B109)</f>
        <v>45993.22</v>
      </c>
      <c r="T109" s="20">
        <f>SUMIFS(MountainEmpireInventory!AG$4:AG$949,MountainEmpireInventory!$C$4:$C$949,$B$102,MountainEmpireInventory!$D$4:$D$949,'MountainEmpire Summary'!$B109)</f>
        <v>0</v>
      </c>
      <c r="U109" s="20">
        <f>SUMIFS(MountainEmpireInventory!AH$4:AH$949,MountainEmpireInventory!$C$4:$C$949,$B$102,MountainEmpireInventory!$D$4:$D$949,'MountainEmpire Summary'!$B109)</f>
        <v>0</v>
      </c>
      <c r="V109" s="20">
        <f>SUMIFS(MountainEmpireInventory!AI$4:AI$949,MountainEmpireInventory!$C$4:$C$949,$B$102,MountainEmpireInventory!$D$4:$D$949,'MountainEmpire Summary'!$B109)</f>
        <v>0</v>
      </c>
      <c r="W109" s="15">
        <f t="shared" si="57"/>
        <v>611569.03</v>
      </c>
    </row>
    <row r="110" spans="2:23" x14ac:dyDescent="0.3">
      <c r="B110" s="14" t="s">
        <v>8</v>
      </c>
      <c r="C110" s="20">
        <f>SUMIFS(MountainEmpireInventory!P$4:P$949,MountainEmpireInventory!$C$4:$C$949,$B$102,MountainEmpireInventory!$D$4:$D$949,'MountainEmpire Summary'!$B110)</f>
        <v>0</v>
      </c>
      <c r="D110" s="20">
        <f>SUMIFS(MountainEmpireInventory!Q$4:Q$949,MountainEmpireInventory!$C$4:$C$949,$B$102,MountainEmpireInventory!$D$4:$D$949,'MountainEmpire Summary'!$B110)</f>
        <v>468820.98000000004</v>
      </c>
      <c r="E110" s="20">
        <f>SUMIFS(MountainEmpireInventory!R$4:R$949,MountainEmpireInventory!$C$4:$C$949,$B$102,MountainEmpireInventory!$D$4:$D$949,'MountainEmpire Summary'!$B110)</f>
        <v>0</v>
      </c>
      <c r="F110" s="20">
        <f>SUMIFS(MountainEmpireInventory!S$4:S$949,MountainEmpireInventory!$C$4:$C$949,$B$102,MountainEmpireInventory!$D$4:$D$949,'MountainEmpire Summary'!$B110)</f>
        <v>113011.2</v>
      </c>
      <c r="G110" s="20">
        <f>SUMIFS(MountainEmpireInventory!T$4:T$949,MountainEmpireInventory!$C$4:$C$949,$B$102,MountainEmpireInventory!$D$4:$D$949,'MountainEmpire Summary'!$B110)</f>
        <v>0</v>
      </c>
      <c r="H110" s="20">
        <f>SUMIFS(MountainEmpireInventory!U$4:U$949,MountainEmpireInventory!$C$4:$C$949,$B$102,MountainEmpireInventory!$D$4:$D$949,'MountainEmpire Summary'!$B110)</f>
        <v>0</v>
      </c>
      <c r="I110" s="20">
        <f>SUMIFS(MountainEmpireInventory!V$4:V$949,MountainEmpireInventory!$C$4:$C$949,$B$102,MountainEmpireInventory!$D$4:$D$949,'MountainEmpire Summary'!$B110)</f>
        <v>0</v>
      </c>
      <c r="J110" s="20">
        <f>SUMIFS(MountainEmpireInventory!W$4:W$949,MountainEmpireInventory!$C$4:$C$949,$B$102,MountainEmpireInventory!$D$4:$D$949,'MountainEmpire Summary'!$B110)</f>
        <v>0</v>
      </c>
      <c r="K110" s="20">
        <f>SUMIFS(MountainEmpireInventory!X$4:X$949,MountainEmpireInventory!$C$4:$C$949,$B$102,MountainEmpireInventory!$D$4:$D$949,'MountainEmpire Summary'!$B110)</f>
        <v>0</v>
      </c>
      <c r="L110" s="20">
        <f>SUMIFS(MountainEmpireInventory!Y$4:Y$949,MountainEmpireInventory!$C$4:$C$949,$B$102,MountainEmpireInventory!$D$4:$D$949,'MountainEmpire Summary'!$B110)</f>
        <v>0</v>
      </c>
      <c r="M110" s="20">
        <f>SUMIFS(MountainEmpireInventory!Z$4:Z$949,MountainEmpireInventory!$C$4:$C$949,$B$102,MountainEmpireInventory!$D$4:$D$949,'MountainEmpire Summary'!$B110)</f>
        <v>0</v>
      </c>
      <c r="N110" s="20">
        <f>SUMIFS(MountainEmpireInventory!AA$4:AA$949,MountainEmpireInventory!$C$4:$C$949,$B$102,MountainEmpireInventory!$D$4:$D$949,'MountainEmpire Summary'!$B110)</f>
        <v>0</v>
      </c>
      <c r="O110" s="20">
        <f>SUMIFS(MountainEmpireInventory!AB$4:AB$949,MountainEmpireInventory!$C$4:$C$949,$B$102,MountainEmpireInventory!$D$4:$D$949,'MountainEmpire Summary'!$B110)</f>
        <v>0</v>
      </c>
      <c r="P110" s="20">
        <f>SUMIFS(MountainEmpireInventory!AC$4:AC$949,MountainEmpireInventory!$C$4:$C$949,$B$102,MountainEmpireInventory!$D$4:$D$949,'MountainEmpire Summary'!$B110)</f>
        <v>0</v>
      </c>
      <c r="Q110" s="20">
        <f>SUMIFS(MountainEmpireInventory!AD$4:AD$949,MountainEmpireInventory!$C$4:$C$949,$B$102,MountainEmpireInventory!$D$4:$D$949,'MountainEmpire Summary'!$B110)</f>
        <v>0</v>
      </c>
      <c r="R110" s="20">
        <f>SUMIFS(MountainEmpireInventory!AE$4:AE$949,MountainEmpireInventory!$C$4:$C$949,$B$102,MountainEmpireInventory!$D$4:$D$949,'MountainEmpire Summary'!$B110)</f>
        <v>224512.19999999998</v>
      </c>
      <c r="S110" s="20">
        <f>SUMIFS(MountainEmpireInventory!AF$4:AF$949,MountainEmpireInventory!$C$4:$C$949,$B$102,MountainEmpireInventory!$D$4:$D$949,'MountainEmpire Summary'!$B110)</f>
        <v>0</v>
      </c>
      <c r="T110" s="20">
        <f>SUMIFS(MountainEmpireInventory!AG$4:AG$949,MountainEmpireInventory!$C$4:$C$949,$B$102,MountainEmpireInventory!$D$4:$D$949,'MountainEmpire Summary'!$B110)</f>
        <v>104371.2</v>
      </c>
      <c r="U110" s="20">
        <f>SUMIFS(MountainEmpireInventory!AH$4:AH$949,MountainEmpireInventory!$C$4:$C$949,$B$102,MountainEmpireInventory!$D$4:$D$949,'MountainEmpire Summary'!$B110)</f>
        <v>0</v>
      </c>
      <c r="V110" s="20">
        <f>SUMIFS(MountainEmpireInventory!AI$4:AI$949,MountainEmpireInventory!$C$4:$C$949,$B$102,MountainEmpireInventory!$D$4:$D$949,'MountainEmpire Summary'!$B110)</f>
        <v>0</v>
      </c>
      <c r="W110" s="15">
        <f t="shared" si="57"/>
        <v>910715.58</v>
      </c>
    </row>
    <row r="111" spans="2:23" x14ac:dyDescent="0.3">
      <c r="B111" s="14" t="s">
        <v>3</v>
      </c>
      <c r="C111" s="20">
        <f>SUMIFS(MountainEmpireInventory!P$4:P$949,MountainEmpireInventory!$C$4:$C$949,$B$102,MountainEmpireInventory!$D$4:$D$949,'MountainEmpire Summary'!$B111)</f>
        <v>597525.5</v>
      </c>
      <c r="D111" s="20">
        <f>SUMIFS(MountainEmpireInventory!Q$4:Q$949,MountainEmpireInventory!$C$4:$C$949,$B$102,MountainEmpireInventory!$D$4:$D$949,'MountainEmpire Summary'!$B111)</f>
        <v>5376.6</v>
      </c>
      <c r="E111" s="20">
        <f>SUMIFS(MountainEmpireInventory!R$4:R$949,MountainEmpireInventory!$C$4:$C$949,$B$102,MountainEmpireInventory!$D$4:$D$949,'MountainEmpire Summary'!$B111)</f>
        <v>0</v>
      </c>
      <c r="F111" s="20">
        <f>SUMIFS(MountainEmpireInventory!S$4:S$949,MountainEmpireInventory!$C$4:$C$949,$B$102,MountainEmpireInventory!$D$4:$D$949,'MountainEmpire Summary'!$B111)</f>
        <v>0</v>
      </c>
      <c r="G111" s="20">
        <f>SUMIFS(MountainEmpireInventory!T$4:T$949,MountainEmpireInventory!$C$4:$C$949,$B$102,MountainEmpireInventory!$D$4:$D$949,'MountainEmpire Summary'!$B111)</f>
        <v>0</v>
      </c>
      <c r="H111" s="20">
        <f>SUMIFS(MountainEmpireInventory!U$4:U$949,MountainEmpireInventory!$C$4:$C$949,$B$102,MountainEmpireInventory!$D$4:$D$949,'MountainEmpire Summary'!$B111)</f>
        <v>0</v>
      </c>
      <c r="I111" s="20">
        <f>SUMIFS(MountainEmpireInventory!V$4:V$949,MountainEmpireInventory!$C$4:$C$949,$B$102,MountainEmpireInventory!$D$4:$D$949,'MountainEmpire Summary'!$B111)</f>
        <v>0</v>
      </c>
      <c r="J111" s="20">
        <f>SUMIFS(MountainEmpireInventory!W$4:W$949,MountainEmpireInventory!$C$4:$C$949,$B$102,MountainEmpireInventory!$D$4:$D$949,'MountainEmpire Summary'!$B111)</f>
        <v>0</v>
      </c>
      <c r="K111" s="20">
        <f>SUMIFS(MountainEmpireInventory!X$4:X$949,MountainEmpireInventory!$C$4:$C$949,$B$102,MountainEmpireInventory!$D$4:$D$949,'MountainEmpire Summary'!$B111)</f>
        <v>0</v>
      </c>
      <c r="L111" s="20">
        <f>SUMIFS(MountainEmpireInventory!Y$4:Y$949,MountainEmpireInventory!$C$4:$C$949,$B$102,MountainEmpireInventory!$D$4:$D$949,'MountainEmpire Summary'!$B111)</f>
        <v>0</v>
      </c>
      <c r="M111" s="20">
        <f>SUMIFS(MountainEmpireInventory!Z$4:Z$949,MountainEmpireInventory!$C$4:$C$949,$B$102,MountainEmpireInventory!$D$4:$D$949,'MountainEmpire Summary'!$B111)</f>
        <v>149584.5</v>
      </c>
      <c r="N111" s="20">
        <f>SUMIFS(MountainEmpireInventory!AA$4:AA$949,MountainEmpireInventory!$C$4:$C$949,$B$102,MountainEmpireInventory!$D$4:$D$949,'MountainEmpire Summary'!$B111)</f>
        <v>0</v>
      </c>
      <c r="O111" s="20">
        <f>SUMIFS(MountainEmpireInventory!AB$4:AB$949,MountainEmpireInventory!$C$4:$C$949,$B$102,MountainEmpireInventory!$D$4:$D$949,'MountainEmpire Summary'!$B111)</f>
        <v>77928</v>
      </c>
      <c r="P111" s="20">
        <f>SUMIFS(MountainEmpireInventory!AC$4:AC$949,MountainEmpireInventory!$C$4:$C$949,$B$102,MountainEmpireInventory!$D$4:$D$949,'MountainEmpire Summary'!$B111)</f>
        <v>0</v>
      </c>
      <c r="Q111" s="20">
        <f>SUMIFS(MountainEmpireInventory!AD$4:AD$949,MountainEmpireInventory!$C$4:$C$949,$B$102,MountainEmpireInventory!$D$4:$D$949,'MountainEmpire Summary'!$B111)</f>
        <v>0</v>
      </c>
      <c r="R111" s="20">
        <f>SUMIFS(MountainEmpireInventory!AE$4:AE$949,MountainEmpireInventory!$C$4:$C$949,$B$102,MountainEmpireInventory!$D$4:$D$949,'MountainEmpire Summary'!$B111)</f>
        <v>283465.57500000001</v>
      </c>
      <c r="S111" s="20">
        <f>SUMIFS(MountainEmpireInventory!AF$4:AF$949,MountainEmpireInventory!$C$4:$C$949,$B$102,MountainEmpireInventory!$D$4:$D$949,'MountainEmpire Summary'!$B111)</f>
        <v>0</v>
      </c>
      <c r="T111" s="20">
        <f>SUMIFS(MountainEmpireInventory!AG$4:AG$949,MountainEmpireInventory!$C$4:$C$949,$B$102,MountainEmpireInventory!$D$4:$D$949,'MountainEmpire Summary'!$B111)</f>
        <v>0</v>
      </c>
      <c r="U111" s="20">
        <f>SUMIFS(MountainEmpireInventory!AH$4:AH$949,MountainEmpireInventory!$C$4:$C$949,$B$102,MountainEmpireInventory!$D$4:$D$949,'MountainEmpire Summary'!$B111)</f>
        <v>0</v>
      </c>
      <c r="V111" s="20">
        <f>SUMIFS(MountainEmpireInventory!AI$4:AI$949,MountainEmpireInventory!$C$4:$C$949,$B$102,MountainEmpireInventory!$D$4:$D$949,'MountainEmpire Summary'!$B111)</f>
        <v>0</v>
      </c>
      <c r="W111" s="15">
        <f t="shared" si="57"/>
        <v>1113880.175</v>
      </c>
    </row>
    <row r="112" spans="2:23" x14ac:dyDescent="0.3">
      <c r="B112" s="22" t="s">
        <v>157</v>
      </c>
      <c r="C112" s="20">
        <f>SUM(C104:C111)</f>
        <v>2043564.5</v>
      </c>
      <c r="D112" s="20">
        <f t="shared" ref="D112:V112" si="58">SUM(D104:D111)</f>
        <v>735896.375</v>
      </c>
      <c r="E112" s="20">
        <f t="shared" si="58"/>
        <v>41518.080000000002</v>
      </c>
      <c r="F112" s="20">
        <f t="shared" si="58"/>
        <v>175141.2</v>
      </c>
      <c r="G112" s="20">
        <f t="shared" si="58"/>
        <v>0</v>
      </c>
      <c r="H112" s="20">
        <f t="shared" si="58"/>
        <v>80969.199999999983</v>
      </c>
      <c r="I112" s="20">
        <f t="shared" si="58"/>
        <v>36670.269999999997</v>
      </c>
      <c r="J112" s="20">
        <f t="shared" si="58"/>
        <v>9292.7999999999993</v>
      </c>
      <c r="K112" s="20">
        <f t="shared" si="58"/>
        <v>14870.7</v>
      </c>
      <c r="L112" s="20">
        <f t="shared" si="58"/>
        <v>0</v>
      </c>
      <c r="M112" s="20">
        <f t="shared" si="58"/>
        <v>295517.17000000004</v>
      </c>
      <c r="N112" s="20">
        <f t="shared" si="58"/>
        <v>41331.744999999995</v>
      </c>
      <c r="O112" s="20">
        <f t="shared" si="58"/>
        <v>77928</v>
      </c>
      <c r="P112" s="20">
        <f t="shared" si="58"/>
        <v>0</v>
      </c>
      <c r="Q112" s="20">
        <f t="shared" si="58"/>
        <v>0</v>
      </c>
      <c r="R112" s="20">
        <f t="shared" si="58"/>
        <v>1619301.42</v>
      </c>
      <c r="S112" s="20">
        <f t="shared" si="58"/>
        <v>45993.22</v>
      </c>
      <c r="T112" s="20">
        <f t="shared" si="58"/>
        <v>220894.88</v>
      </c>
      <c r="U112" s="20">
        <f t="shared" si="58"/>
        <v>0</v>
      </c>
      <c r="V112" s="20">
        <f t="shared" si="58"/>
        <v>0</v>
      </c>
      <c r="W112" s="15">
        <f t="shared" si="57"/>
        <v>5438889.5600000005</v>
      </c>
    </row>
    <row r="113" spans="2:23" x14ac:dyDescent="0.3">
      <c r="B113" s="30" t="s">
        <v>167</v>
      </c>
      <c r="C113" s="29">
        <f>C112*1.25/(34145*350*0.76)</f>
        <v>0.28124810763913738</v>
      </c>
    </row>
    <row r="114" spans="2:23" x14ac:dyDescent="0.3">
      <c r="B114" s="18" t="s">
        <v>390</v>
      </c>
    </row>
    <row r="115" spans="2:23" x14ac:dyDescent="0.3">
      <c r="B115" s="13"/>
      <c r="C115" s="19">
        <f>MountainEmpireInventory!$C$1</f>
        <v>2019</v>
      </c>
      <c r="D115" s="13">
        <f>C115+1</f>
        <v>2020</v>
      </c>
      <c r="E115" s="13">
        <f t="shared" ref="E115" si="59">D115+1</f>
        <v>2021</v>
      </c>
      <c r="F115" s="13">
        <f t="shared" ref="F115" si="60">E115+1</f>
        <v>2022</v>
      </c>
      <c r="G115" s="13">
        <f t="shared" ref="G115" si="61">F115+1</f>
        <v>2023</v>
      </c>
      <c r="H115" s="13">
        <f t="shared" ref="H115" si="62">G115+1</f>
        <v>2024</v>
      </c>
      <c r="I115" s="13">
        <f t="shared" ref="I115" si="63">H115+1</f>
        <v>2025</v>
      </c>
      <c r="J115" s="13">
        <f t="shared" ref="J115" si="64">I115+1</f>
        <v>2026</v>
      </c>
      <c r="K115" s="13">
        <f t="shared" ref="K115" si="65">J115+1</f>
        <v>2027</v>
      </c>
      <c r="L115" s="13">
        <f t="shared" ref="L115" si="66">K115+1</f>
        <v>2028</v>
      </c>
      <c r="M115" s="13">
        <f t="shared" ref="M115" si="67">L115+1</f>
        <v>2029</v>
      </c>
      <c r="N115" s="13">
        <f t="shared" ref="N115" si="68">M115+1</f>
        <v>2030</v>
      </c>
      <c r="O115" s="13">
        <f t="shared" ref="O115" si="69">N115+1</f>
        <v>2031</v>
      </c>
      <c r="P115" s="13">
        <f t="shared" ref="P115" si="70">O115+1</f>
        <v>2032</v>
      </c>
      <c r="Q115" s="13">
        <f t="shared" ref="Q115" si="71">P115+1</f>
        <v>2033</v>
      </c>
      <c r="R115" s="13">
        <f t="shared" ref="R115" si="72">Q115+1</f>
        <v>2034</v>
      </c>
      <c r="S115" s="13">
        <f t="shared" ref="S115" si="73">R115+1</f>
        <v>2035</v>
      </c>
      <c r="T115" s="13">
        <f t="shared" ref="T115" si="74">S115+1</f>
        <v>2036</v>
      </c>
      <c r="U115" s="13">
        <f t="shared" ref="U115" si="75">T115+1</f>
        <v>2037</v>
      </c>
      <c r="V115" s="13">
        <f t="shared" ref="V115" si="76">U115+1</f>
        <v>2038</v>
      </c>
      <c r="W115" s="13" t="s">
        <v>157</v>
      </c>
    </row>
    <row r="116" spans="2:23" x14ac:dyDescent="0.3">
      <c r="B116" s="14" t="s">
        <v>9</v>
      </c>
      <c r="C116" s="20">
        <f>SUMIFS(MountainEmpireInventory!P$4:P$949,MountainEmpireInventory!$C$4:$C$949,$B$114,MountainEmpireInventory!$D$4:$D$949,'MountainEmpire Summary'!$B116)</f>
        <v>109980</v>
      </c>
      <c r="D116" s="20">
        <f>SUMIFS(MountainEmpireInventory!Q$4:Q$949,MountainEmpireInventory!$C$4:$C$949,$B$114,MountainEmpireInventory!$D$4:$D$949,'MountainEmpire Summary'!$B116)</f>
        <v>0</v>
      </c>
      <c r="E116" s="20">
        <f>SUMIFS(MountainEmpireInventory!R$4:R$949,MountainEmpireInventory!$C$4:$C$949,$B$114,MountainEmpireInventory!$D$4:$D$949,'MountainEmpire Summary'!$B116)</f>
        <v>0</v>
      </c>
      <c r="F116" s="20">
        <f>SUMIFS(MountainEmpireInventory!S$4:S$949,MountainEmpireInventory!$C$4:$C$949,$B$114,MountainEmpireInventory!$D$4:$D$949,'MountainEmpire Summary'!$B116)</f>
        <v>0</v>
      </c>
      <c r="G116" s="20">
        <f>SUMIFS(MountainEmpireInventory!T$4:T$949,MountainEmpireInventory!$C$4:$C$949,$B$114,MountainEmpireInventory!$D$4:$D$949,'MountainEmpire Summary'!$B116)</f>
        <v>0</v>
      </c>
      <c r="H116" s="20">
        <f>SUMIFS(MountainEmpireInventory!U$4:U$949,MountainEmpireInventory!$C$4:$C$949,$B$114,MountainEmpireInventory!$D$4:$D$949,'MountainEmpire Summary'!$B116)</f>
        <v>12074.999999999998</v>
      </c>
      <c r="I116" s="20">
        <f>SUMIFS(MountainEmpireInventory!V$4:V$949,MountainEmpireInventory!$C$4:$C$949,$B$114,MountainEmpireInventory!$D$4:$D$949,'MountainEmpire Summary'!$B116)</f>
        <v>0</v>
      </c>
      <c r="J116" s="20">
        <f>SUMIFS(MountainEmpireInventory!W$4:W$949,MountainEmpireInventory!$C$4:$C$949,$B$114,MountainEmpireInventory!$D$4:$D$949,'MountainEmpire Summary'!$B116)</f>
        <v>0</v>
      </c>
      <c r="K116" s="20">
        <f>SUMIFS(MountainEmpireInventory!X$4:X$949,MountainEmpireInventory!$C$4:$C$949,$B$114,MountainEmpireInventory!$D$4:$D$949,'MountainEmpire Summary'!$B116)</f>
        <v>0</v>
      </c>
      <c r="L116" s="20">
        <f>SUMIFS(MountainEmpireInventory!Y$4:Y$949,MountainEmpireInventory!$C$4:$C$949,$B$114,MountainEmpireInventory!$D$4:$D$949,'MountainEmpire Summary'!$B116)</f>
        <v>0</v>
      </c>
      <c r="M116" s="20">
        <f>SUMIFS(MountainEmpireInventory!Z$4:Z$949,MountainEmpireInventory!$C$4:$C$949,$B$114,MountainEmpireInventory!$D$4:$D$949,'MountainEmpire Summary'!$B116)</f>
        <v>0</v>
      </c>
      <c r="N116" s="20">
        <f>SUMIFS(MountainEmpireInventory!AA$4:AA$949,MountainEmpireInventory!$C$4:$C$949,$B$114,MountainEmpireInventory!$D$4:$D$949,'MountainEmpire Summary'!$B116)</f>
        <v>0</v>
      </c>
      <c r="O116" s="20">
        <f>SUMIFS(MountainEmpireInventory!AB$4:AB$949,MountainEmpireInventory!$C$4:$C$949,$B$114,MountainEmpireInventory!$D$4:$D$949,'MountainEmpire Summary'!$B116)</f>
        <v>0</v>
      </c>
      <c r="P116" s="20">
        <f>SUMIFS(MountainEmpireInventory!AC$4:AC$949,MountainEmpireInventory!$C$4:$C$949,$B$114,MountainEmpireInventory!$D$4:$D$949,'MountainEmpire Summary'!$B116)</f>
        <v>0</v>
      </c>
      <c r="Q116" s="20">
        <f>SUMIFS(MountainEmpireInventory!AD$4:AD$949,MountainEmpireInventory!$C$4:$C$949,$B$114,MountainEmpireInventory!$D$4:$D$949,'MountainEmpire Summary'!$B116)</f>
        <v>0</v>
      </c>
      <c r="R116" s="20">
        <f>SUMIFS(MountainEmpireInventory!AE$4:AE$949,MountainEmpireInventory!$C$4:$C$949,$B$114,MountainEmpireInventory!$D$4:$D$949,'MountainEmpire Summary'!$B116)</f>
        <v>0</v>
      </c>
      <c r="S116" s="20">
        <f>SUMIFS(MountainEmpireInventory!AF$4:AF$949,MountainEmpireInventory!$C$4:$C$949,$B$114,MountainEmpireInventory!$D$4:$D$949,'MountainEmpire Summary'!$B116)</f>
        <v>0</v>
      </c>
      <c r="T116" s="20">
        <f>SUMIFS(MountainEmpireInventory!AG$4:AG$949,MountainEmpireInventory!$C$4:$C$949,$B$114,MountainEmpireInventory!$D$4:$D$949,'MountainEmpire Summary'!$B116)</f>
        <v>0</v>
      </c>
      <c r="U116" s="20">
        <f>SUMIFS(MountainEmpireInventory!AH$4:AH$949,MountainEmpireInventory!$C$4:$C$949,$B$114,MountainEmpireInventory!$D$4:$D$949,'MountainEmpire Summary'!$B116)</f>
        <v>0</v>
      </c>
      <c r="V116" s="20">
        <f>SUMIFS(MountainEmpireInventory!AI$4:AI$949,MountainEmpireInventory!$C$4:$C$949,$B$114,MountainEmpireInventory!$D$4:$D$949,'MountainEmpire Summary'!$B116)</f>
        <v>0</v>
      </c>
      <c r="W116" s="15">
        <f>SUM(C116:V116)</f>
        <v>122055</v>
      </c>
    </row>
    <row r="117" spans="2:23" x14ac:dyDescent="0.3">
      <c r="B117" s="14" t="s">
        <v>11</v>
      </c>
      <c r="C117" s="20">
        <f>SUMIFS(MountainEmpireInventory!P$4:P$949,MountainEmpireInventory!$C$4:$C$949,$B$114,MountainEmpireInventory!$D$4:$D$949,'MountainEmpire Summary'!$B117)</f>
        <v>28552.5</v>
      </c>
      <c r="D117" s="20">
        <f>SUMIFS(MountainEmpireInventory!Q$4:Q$949,MountainEmpireInventory!$C$4:$C$949,$B$114,MountainEmpireInventory!$D$4:$D$949,'MountainEmpire Summary'!$B117)</f>
        <v>0</v>
      </c>
      <c r="E117" s="20">
        <f>SUMIFS(MountainEmpireInventory!R$4:R$949,MountainEmpireInventory!$C$4:$C$949,$B$114,MountainEmpireInventory!$D$4:$D$949,'MountainEmpire Summary'!$B117)</f>
        <v>0</v>
      </c>
      <c r="F117" s="20">
        <f>SUMIFS(MountainEmpireInventory!S$4:S$949,MountainEmpireInventory!$C$4:$C$949,$B$114,MountainEmpireInventory!$D$4:$D$949,'MountainEmpire Summary'!$B117)</f>
        <v>0</v>
      </c>
      <c r="G117" s="20">
        <f>SUMIFS(MountainEmpireInventory!T$4:T$949,MountainEmpireInventory!$C$4:$C$949,$B$114,MountainEmpireInventory!$D$4:$D$949,'MountainEmpire Summary'!$B117)</f>
        <v>0</v>
      </c>
      <c r="H117" s="20">
        <f>SUMIFS(MountainEmpireInventory!U$4:U$949,MountainEmpireInventory!$C$4:$C$949,$B$114,MountainEmpireInventory!$D$4:$D$949,'MountainEmpire Summary'!$B117)</f>
        <v>0</v>
      </c>
      <c r="I117" s="20">
        <f>SUMIFS(MountainEmpireInventory!V$4:V$949,MountainEmpireInventory!$C$4:$C$949,$B$114,MountainEmpireInventory!$D$4:$D$949,'MountainEmpire Summary'!$B117)</f>
        <v>0</v>
      </c>
      <c r="J117" s="20">
        <f>SUMIFS(MountainEmpireInventory!W$4:W$949,MountainEmpireInventory!$C$4:$C$949,$B$114,MountainEmpireInventory!$D$4:$D$949,'MountainEmpire Summary'!$B117)</f>
        <v>0</v>
      </c>
      <c r="K117" s="20">
        <f>SUMIFS(MountainEmpireInventory!X$4:X$949,MountainEmpireInventory!$C$4:$C$949,$B$114,MountainEmpireInventory!$D$4:$D$949,'MountainEmpire Summary'!$B117)</f>
        <v>0</v>
      </c>
      <c r="L117" s="20">
        <f>SUMIFS(MountainEmpireInventory!Y$4:Y$949,MountainEmpireInventory!$C$4:$C$949,$B$114,MountainEmpireInventory!$D$4:$D$949,'MountainEmpire Summary'!$B117)</f>
        <v>0</v>
      </c>
      <c r="M117" s="20">
        <f>SUMIFS(MountainEmpireInventory!Z$4:Z$949,MountainEmpireInventory!$C$4:$C$949,$B$114,MountainEmpireInventory!$D$4:$D$949,'MountainEmpire Summary'!$B117)</f>
        <v>0</v>
      </c>
      <c r="N117" s="20">
        <f>SUMIFS(MountainEmpireInventory!AA$4:AA$949,MountainEmpireInventory!$C$4:$C$949,$B$114,MountainEmpireInventory!$D$4:$D$949,'MountainEmpire Summary'!$B117)</f>
        <v>0</v>
      </c>
      <c r="O117" s="20">
        <f>SUMIFS(MountainEmpireInventory!AB$4:AB$949,MountainEmpireInventory!$C$4:$C$949,$B$114,MountainEmpireInventory!$D$4:$D$949,'MountainEmpire Summary'!$B117)</f>
        <v>0</v>
      </c>
      <c r="P117" s="20">
        <f>SUMIFS(MountainEmpireInventory!AC$4:AC$949,MountainEmpireInventory!$C$4:$C$949,$B$114,MountainEmpireInventory!$D$4:$D$949,'MountainEmpire Summary'!$B117)</f>
        <v>0</v>
      </c>
      <c r="Q117" s="20">
        <f>SUMIFS(MountainEmpireInventory!AD$4:AD$949,MountainEmpireInventory!$C$4:$C$949,$B$114,MountainEmpireInventory!$D$4:$D$949,'MountainEmpire Summary'!$B117)</f>
        <v>0</v>
      </c>
      <c r="R117" s="20">
        <f>SUMIFS(MountainEmpireInventory!AE$4:AE$949,MountainEmpireInventory!$C$4:$C$949,$B$114,MountainEmpireInventory!$D$4:$D$949,'MountainEmpire Summary'!$B117)</f>
        <v>41401.125</v>
      </c>
      <c r="S117" s="20">
        <f>SUMIFS(MountainEmpireInventory!AF$4:AF$949,MountainEmpireInventory!$C$4:$C$949,$B$114,MountainEmpireInventory!$D$4:$D$949,'MountainEmpire Summary'!$B117)</f>
        <v>0</v>
      </c>
      <c r="T117" s="20">
        <f>SUMIFS(MountainEmpireInventory!AG$4:AG$949,MountainEmpireInventory!$C$4:$C$949,$B$114,MountainEmpireInventory!$D$4:$D$949,'MountainEmpire Summary'!$B117)</f>
        <v>0</v>
      </c>
      <c r="U117" s="20">
        <f>SUMIFS(MountainEmpireInventory!AH$4:AH$949,MountainEmpireInventory!$C$4:$C$949,$B$114,MountainEmpireInventory!$D$4:$D$949,'MountainEmpire Summary'!$B117)</f>
        <v>0</v>
      </c>
      <c r="V117" s="20">
        <f>SUMIFS(MountainEmpireInventory!AI$4:AI$949,MountainEmpireInventory!$C$4:$C$949,$B$114,MountainEmpireInventory!$D$4:$D$949,'MountainEmpire Summary'!$B117)</f>
        <v>0</v>
      </c>
      <c r="W117" s="15">
        <f t="shared" ref="W117:W124" si="77">SUM(C117:V117)</f>
        <v>69953.625</v>
      </c>
    </row>
    <row r="118" spans="2:23" x14ac:dyDescent="0.3">
      <c r="B118" s="14" t="s">
        <v>7</v>
      </c>
      <c r="C118" s="20">
        <f>SUMIFS(MountainEmpireInventory!P$4:P$949,MountainEmpireInventory!$C$4:$C$949,$B$114,MountainEmpireInventory!$D$4:$D$949,'MountainEmpire Summary'!$B118)</f>
        <v>108171.35</v>
      </c>
      <c r="D118" s="20">
        <f>SUMIFS(MountainEmpireInventory!Q$4:Q$949,MountainEmpireInventory!$C$4:$C$949,$B$114,MountainEmpireInventory!$D$4:$D$949,'MountainEmpire Summary'!$B118)</f>
        <v>0</v>
      </c>
      <c r="E118" s="20">
        <f>SUMIFS(MountainEmpireInventory!R$4:R$949,MountainEmpireInventory!$C$4:$C$949,$B$114,MountainEmpireInventory!$D$4:$D$949,'MountainEmpire Summary'!$B118)</f>
        <v>0</v>
      </c>
      <c r="F118" s="20">
        <f>SUMIFS(MountainEmpireInventory!S$4:S$949,MountainEmpireInventory!$C$4:$C$949,$B$114,MountainEmpireInventory!$D$4:$D$949,'MountainEmpire Summary'!$B118)</f>
        <v>0</v>
      </c>
      <c r="G118" s="20">
        <f>SUMIFS(MountainEmpireInventory!T$4:T$949,MountainEmpireInventory!$C$4:$C$949,$B$114,MountainEmpireInventory!$D$4:$D$949,'MountainEmpire Summary'!$B118)</f>
        <v>0</v>
      </c>
      <c r="H118" s="20">
        <f>SUMIFS(MountainEmpireInventory!U$4:U$949,MountainEmpireInventory!$C$4:$C$949,$B$114,MountainEmpireInventory!$D$4:$D$949,'MountainEmpire Summary'!$B118)</f>
        <v>0</v>
      </c>
      <c r="I118" s="20">
        <f>SUMIFS(MountainEmpireInventory!V$4:V$949,MountainEmpireInventory!$C$4:$C$949,$B$114,MountainEmpireInventory!$D$4:$D$949,'MountainEmpire Summary'!$B118)</f>
        <v>0</v>
      </c>
      <c r="J118" s="20">
        <f>SUMIFS(MountainEmpireInventory!W$4:W$949,MountainEmpireInventory!$C$4:$C$949,$B$114,MountainEmpireInventory!$D$4:$D$949,'MountainEmpire Summary'!$B118)</f>
        <v>0</v>
      </c>
      <c r="K118" s="20">
        <f>SUMIFS(MountainEmpireInventory!X$4:X$949,MountainEmpireInventory!$C$4:$C$949,$B$114,MountainEmpireInventory!$D$4:$D$949,'MountainEmpire Summary'!$B118)</f>
        <v>0</v>
      </c>
      <c r="L118" s="20">
        <f>SUMIFS(MountainEmpireInventory!Y$4:Y$949,MountainEmpireInventory!$C$4:$C$949,$B$114,MountainEmpireInventory!$D$4:$D$949,'MountainEmpire Summary'!$B118)</f>
        <v>0</v>
      </c>
      <c r="M118" s="20">
        <f>SUMIFS(MountainEmpireInventory!Z$4:Z$949,MountainEmpireInventory!$C$4:$C$949,$B$114,MountainEmpireInventory!$D$4:$D$949,'MountainEmpire Summary'!$B118)</f>
        <v>39215.929999999993</v>
      </c>
      <c r="N118" s="20">
        <f>SUMIFS(MountainEmpireInventory!AA$4:AA$949,MountainEmpireInventory!$C$4:$C$949,$B$114,MountainEmpireInventory!$D$4:$D$949,'MountainEmpire Summary'!$B118)</f>
        <v>0</v>
      </c>
      <c r="O118" s="20">
        <f>SUMIFS(MountainEmpireInventory!AB$4:AB$949,MountainEmpireInventory!$C$4:$C$949,$B$114,MountainEmpireInventory!$D$4:$D$949,'MountainEmpire Summary'!$B118)</f>
        <v>8101.86</v>
      </c>
      <c r="P118" s="20">
        <f>SUMIFS(MountainEmpireInventory!AC$4:AC$949,MountainEmpireInventory!$C$4:$C$949,$B$114,MountainEmpireInventory!$D$4:$D$949,'MountainEmpire Summary'!$B118)</f>
        <v>0</v>
      </c>
      <c r="Q118" s="20">
        <f>SUMIFS(MountainEmpireInventory!AD$4:AD$949,MountainEmpireInventory!$C$4:$C$949,$B$114,MountainEmpireInventory!$D$4:$D$949,'MountainEmpire Summary'!$B118)</f>
        <v>0</v>
      </c>
      <c r="R118" s="20">
        <f>SUMIFS(MountainEmpireInventory!AE$4:AE$949,MountainEmpireInventory!$C$4:$C$949,$B$114,MountainEmpireInventory!$D$4:$D$949,'MountainEmpire Summary'!$B118)</f>
        <v>104469.60000000002</v>
      </c>
      <c r="S118" s="20">
        <f>SUMIFS(MountainEmpireInventory!AF$4:AF$949,MountainEmpireInventory!$C$4:$C$949,$B$114,MountainEmpireInventory!$D$4:$D$949,'MountainEmpire Summary'!$B118)</f>
        <v>0</v>
      </c>
      <c r="T118" s="20">
        <f>SUMIFS(MountainEmpireInventory!AG$4:AG$949,MountainEmpireInventory!$C$4:$C$949,$B$114,MountainEmpireInventory!$D$4:$D$949,'MountainEmpire Summary'!$B118)</f>
        <v>0</v>
      </c>
      <c r="U118" s="20">
        <f>SUMIFS(MountainEmpireInventory!AH$4:AH$949,MountainEmpireInventory!$C$4:$C$949,$B$114,MountainEmpireInventory!$D$4:$D$949,'MountainEmpire Summary'!$B118)</f>
        <v>0</v>
      </c>
      <c r="V118" s="20">
        <f>SUMIFS(MountainEmpireInventory!AI$4:AI$949,MountainEmpireInventory!$C$4:$C$949,$B$114,MountainEmpireInventory!$D$4:$D$949,'MountainEmpire Summary'!$B118)</f>
        <v>0</v>
      </c>
      <c r="W118" s="15">
        <f t="shared" si="77"/>
        <v>259958.74</v>
      </c>
    </row>
    <row r="119" spans="2:23" x14ac:dyDescent="0.3">
      <c r="B119" s="14" t="s">
        <v>5</v>
      </c>
      <c r="C119" s="20">
        <f>SUMIFS(MountainEmpireInventory!P$4:P$949,MountainEmpireInventory!$C$4:$C$949,$B$114,MountainEmpireInventory!$D$4:$D$949,'MountainEmpire Summary'!$B119)</f>
        <v>0</v>
      </c>
      <c r="D119" s="20">
        <f>SUMIFS(MountainEmpireInventory!Q$4:Q$949,MountainEmpireInventory!$C$4:$C$949,$B$114,MountainEmpireInventory!$D$4:$D$949,'MountainEmpire Summary'!$B119)</f>
        <v>0</v>
      </c>
      <c r="E119" s="20">
        <f>SUMIFS(MountainEmpireInventory!R$4:R$949,MountainEmpireInventory!$C$4:$C$949,$B$114,MountainEmpireInventory!$D$4:$D$949,'MountainEmpire Summary'!$B119)</f>
        <v>0</v>
      </c>
      <c r="F119" s="20">
        <f>SUMIFS(MountainEmpireInventory!S$4:S$949,MountainEmpireInventory!$C$4:$C$949,$B$114,MountainEmpireInventory!$D$4:$D$949,'MountainEmpire Summary'!$B119)</f>
        <v>0</v>
      </c>
      <c r="G119" s="20">
        <f>SUMIFS(MountainEmpireInventory!T$4:T$949,MountainEmpireInventory!$C$4:$C$949,$B$114,MountainEmpireInventory!$D$4:$D$949,'MountainEmpire Summary'!$B119)</f>
        <v>0</v>
      </c>
      <c r="H119" s="20">
        <f>SUMIFS(MountainEmpireInventory!U$4:U$949,MountainEmpireInventory!$C$4:$C$949,$B$114,MountainEmpireInventory!$D$4:$D$949,'MountainEmpire Summary'!$B119)</f>
        <v>165599.99999999997</v>
      </c>
      <c r="I119" s="20">
        <f>SUMIFS(MountainEmpireInventory!V$4:V$949,MountainEmpireInventory!$C$4:$C$949,$B$114,MountainEmpireInventory!$D$4:$D$949,'MountainEmpire Summary'!$B119)</f>
        <v>0</v>
      </c>
      <c r="J119" s="20">
        <f>SUMIFS(MountainEmpireInventory!W$4:W$949,MountainEmpireInventory!$C$4:$C$949,$B$114,MountainEmpireInventory!$D$4:$D$949,'MountainEmpire Summary'!$B119)</f>
        <v>0</v>
      </c>
      <c r="K119" s="20">
        <f>SUMIFS(MountainEmpireInventory!X$4:X$949,MountainEmpireInventory!$C$4:$C$949,$B$114,MountainEmpireInventory!$D$4:$D$949,'MountainEmpire Summary'!$B119)</f>
        <v>0</v>
      </c>
      <c r="L119" s="20">
        <f>SUMIFS(MountainEmpireInventory!Y$4:Y$949,MountainEmpireInventory!$C$4:$C$949,$B$114,MountainEmpireInventory!$D$4:$D$949,'MountainEmpire Summary'!$B119)</f>
        <v>0</v>
      </c>
      <c r="M119" s="20">
        <f>SUMIFS(MountainEmpireInventory!Z$4:Z$949,MountainEmpireInventory!$C$4:$C$949,$B$114,MountainEmpireInventory!$D$4:$D$949,'MountainEmpire Summary'!$B119)</f>
        <v>0</v>
      </c>
      <c r="N119" s="20">
        <f>SUMIFS(MountainEmpireInventory!AA$4:AA$949,MountainEmpireInventory!$C$4:$C$949,$B$114,MountainEmpireInventory!$D$4:$D$949,'MountainEmpire Summary'!$B119)</f>
        <v>0</v>
      </c>
      <c r="O119" s="20">
        <f>SUMIFS(MountainEmpireInventory!AB$4:AB$949,MountainEmpireInventory!$C$4:$C$949,$B$114,MountainEmpireInventory!$D$4:$D$949,'MountainEmpire Summary'!$B119)</f>
        <v>0</v>
      </c>
      <c r="P119" s="20">
        <f>SUMIFS(MountainEmpireInventory!AC$4:AC$949,MountainEmpireInventory!$C$4:$C$949,$B$114,MountainEmpireInventory!$D$4:$D$949,'MountainEmpire Summary'!$B119)</f>
        <v>0</v>
      </c>
      <c r="Q119" s="20">
        <f>SUMIFS(MountainEmpireInventory!AD$4:AD$949,MountainEmpireInventory!$C$4:$C$949,$B$114,MountainEmpireInventory!$D$4:$D$949,'MountainEmpire Summary'!$B119)</f>
        <v>0</v>
      </c>
      <c r="R119" s="20">
        <f>SUMIFS(MountainEmpireInventory!AE$4:AE$949,MountainEmpireInventory!$C$4:$C$949,$B$114,MountainEmpireInventory!$D$4:$D$949,'MountainEmpire Summary'!$B119)</f>
        <v>0</v>
      </c>
      <c r="S119" s="20">
        <f>SUMIFS(MountainEmpireInventory!AF$4:AF$949,MountainEmpireInventory!$C$4:$C$949,$B$114,MountainEmpireInventory!$D$4:$D$949,'MountainEmpire Summary'!$B119)</f>
        <v>0</v>
      </c>
      <c r="T119" s="20">
        <f>SUMIFS(MountainEmpireInventory!AG$4:AG$949,MountainEmpireInventory!$C$4:$C$949,$B$114,MountainEmpireInventory!$D$4:$D$949,'MountainEmpire Summary'!$B119)</f>
        <v>0</v>
      </c>
      <c r="U119" s="20">
        <f>SUMIFS(MountainEmpireInventory!AH$4:AH$949,MountainEmpireInventory!$C$4:$C$949,$B$114,MountainEmpireInventory!$D$4:$D$949,'MountainEmpire Summary'!$B119)</f>
        <v>0</v>
      </c>
      <c r="V119" s="20">
        <f>SUMIFS(MountainEmpireInventory!AI$4:AI$949,MountainEmpireInventory!$C$4:$C$949,$B$114,MountainEmpireInventory!$D$4:$D$949,'MountainEmpire Summary'!$B119)</f>
        <v>0</v>
      </c>
      <c r="W119" s="15">
        <f t="shared" si="77"/>
        <v>165599.99999999997</v>
      </c>
    </row>
    <row r="120" spans="2:23" x14ac:dyDescent="0.3">
      <c r="B120" s="14" t="s">
        <v>131</v>
      </c>
      <c r="C120" s="20">
        <f>SUMIFS(MountainEmpireInventory!P$4:P$949,MountainEmpireInventory!$C$4:$C$949,$B$114,MountainEmpireInventory!$D$4:$D$949,'MountainEmpire Summary'!$B120)</f>
        <v>60000</v>
      </c>
      <c r="D120" s="20">
        <f>SUMIFS(MountainEmpireInventory!Q$4:Q$949,MountainEmpireInventory!$C$4:$C$949,$B$114,MountainEmpireInventory!$D$4:$D$949,'MountainEmpire Summary'!$B120)</f>
        <v>0</v>
      </c>
      <c r="E120" s="20">
        <f>SUMIFS(MountainEmpireInventory!R$4:R$949,MountainEmpireInventory!$C$4:$C$949,$B$114,MountainEmpireInventory!$D$4:$D$949,'MountainEmpire Summary'!$B120)</f>
        <v>0</v>
      </c>
      <c r="F120" s="20">
        <f>SUMIFS(MountainEmpireInventory!S$4:S$949,MountainEmpireInventory!$C$4:$C$949,$B$114,MountainEmpireInventory!$D$4:$D$949,'MountainEmpire Summary'!$B120)</f>
        <v>0</v>
      </c>
      <c r="G120" s="20">
        <f>SUMIFS(MountainEmpireInventory!T$4:T$949,MountainEmpireInventory!$C$4:$C$949,$B$114,MountainEmpireInventory!$D$4:$D$949,'MountainEmpire Summary'!$B120)</f>
        <v>0</v>
      </c>
      <c r="H120" s="20">
        <f>SUMIFS(MountainEmpireInventory!U$4:U$949,MountainEmpireInventory!$C$4:$C$949,$B$114,MountainEmpireInventory!$D$4:$D$949,'MountainEmpire Summary'!$B120)</f>
        <v>0</v>
      </c>
      <c r="I120" s="20">
        <f>SUMIFS(MountainEmpireInventory!V$4:V$949,MountainEmpireInventory!$C$4:$C$949,$B$114,MountainEmpireInventory!$D$4:$D$949,'MountainEmpire Summary'!$B120)</f>
        <v>0</v>
      </c>
      <c r="J120" s="20">
        <f>SUMIFS(MountainEmpireInventory!W$4:W$949,MountainEmpireInventory!$C$4:$C$949,$B$114,MountainEmpireInventory!$D$4:$D$949,'MountainEmpire Summary'!$B120)</f>
        <v>0</v>
      </c>
      <c r="K120" s="20">
        <f>SUMIFS(MountainEmpireInventory!X$4:X$949,MountainEmpireInventory!$C$4:$C$949,$B$114,MountainEmpireInventory!$D$4:$D$949,'MountainEmpire Summary'!$B120)</f>
        <v>0</v>
      </c>
      <c r="L120" s="20">
        <f>SUMIFS(MountainEmpireInventory!Y$4:Y$949,MountainEmpireInventory!$C$4:$C$949,$B$114,MountainEmpireInventory!$D$4:$D$949,'MountainEmpire Summary'!$B120)</f>
        <v>0</v>
      </c>
      <c r="M120" s="20">
        <f>SUMIFS(MountainEmpireInventory!Z$4:Z$949,MountainEmpireInventory!$C$4:$C$949,$B$114,MountainEmpireInventory!$D$4:$D$949,'MountainEmpire Summary'!$B120)</f>
        <v>0</v>
      </c>
      <c r="N120" s="20">
        <f>SUMIFS(MountainEmpireInventory!AA$4:AA$949,MountainEmpireInventory!$C$4:$C$949,$B$114,MountainEmpireInventory!$D$4:$D$949,'MountainEmpire Summary'!$B120)</f>
        <v>0</v>
      </c>
      <c r="O120" s="20">
        <f>SUMIFS(MountainEmpireInventory!AB$4:AB$949,MountainEmpireInventory!$C$4:$C$949,$B$114,MountainEmpireInventory!$D$4:$D$949,'MountainEmpire Summary'!$B120)</f>
        <v>0</v>
      </c>
      <c r="P120" s="20">
        <f>SUMIFS(MountainEmpireInventory!AC$4:AC$949,MountainEmpireInventory!$C$4:$C$949,$B$114,MountainEmpireInventory!$D$4:$D$949,'MountainEmpire Summary'!$B120)</f>
        <v>0</v>
      </c>
      <c r="Q120" s="20">
        <f>SUMIFS(MountainEmpireInventory!AD$4:AD$949,MountainEmpireInventory!$C$4:$C$949,$B$114,MountainEmpireInventory!$D$4:$D$949,'MountainEmpire Summary'!$B120)</f>
        <v>0</v>
      </c>
      <c r="R120" s="20">
        <f>SUMIFS(MountainEmpireInventory!AE$4:AE$949,MountainEmpireInventory!$C$4:$C$949,$B$114,MountainEmpireInventory!$D$4:$D$949,'MountainEmpire Summary'!$B120)</f>
        <v>29000</v>
      </c>
      <c r="S120" s="20">
        <f>SUMIFS(MountainEmpireInventory!AF$4:AF$949,MountainEmpireInventory!$C$4:$C$949,$B$114,MountainEmpireInventory!$D$4:$D$949,'MountainEmpire Summary'!$B120)</f>
        <v>0</v>
      </c>
      <c r="T120" s="20">
        <f>SUMIFS(MountainEmpireInventory!AG$4:AG$949,MountainEmpireInventory!$C$4:$C$949,$B$114,MountainEmpireInventory!$D$4:$D$949,'MountainEmpire Summary'!$B120)</f>
        <v>0</v>
      </c>
      <c r="U120" s="20">
        <f>SUMIFS(MountainEmpireInventory!AH$4:AH$949,MountainEmpireInventory!$C$4:$C$949,$B$114,MountainEmpireInventory!$D$4:$D$949,'MountainEmpire Summary'!$B120)</f>
        <v>0</v>
      </c>
      <c r="V120" s="20">
        <f>SUMIFS(MountainEmpireInventory!AI$4:AI$949,MountainEmpireInventory!$C$4:$C$949,$B$114,MountainEmpireInventory!$D$4:$D$949,'MountainEmpire Summary'!$B120)</f>
        <v>0</v>
      </c>
      <c r="W120" s="15">
        <f t="shared" si="77"/>
        <v>89000</v>
      </c>
    </row>
    <row r="121" spans="2:23" x14ac:dyDescent="0.3">
      <c r="B121" s="14" t="s">
        <v>4</v>
      </c>
      <c r="C121" s="20">
        <f>SUMIFS(MountainEmpireInventory!P$4:P$949,MountainEmpireInventory!$C$4:$C$949,$B$114,MountainEmpireInventory!$D$4:$D$949,'MountainEmpire Summary'!$B121)</f>
        <v>50745.75</v>
      </c>
      <c r="D121" s="20">
        <f>SUMIFS(MountainEmpireInventory!Q$4:Q$949,MountainEmpireInventory!$C$4:$C$949,$B$114,MountainEmpireInventory!$D$4:$D$949,'MountainEmpire Summary'!$B121)</f>
        <v>0</v>
      </c>
      <c r="E121" s="20">
        <f>SUMIFS(MountainEmpireInventory!R$4:R$949,MountainEmpireInventory!$C$4:$C$949,$B$114,MountainEmpireInventory!$D$4:$D$949,'MountainEmpire Summary'!$B121)</f>
        <v>0</v>
      </c>
      <c r="F121" s="20">
        <f>SUMIFS(MountainEmpireInventory!S$4:S$949,MountainEmpireInventory!$C$4:$C$949,$B$114,MountainEmpireInventory!$D$4:$D$949,'MountainEmpire Summary'!$B121)</f>
        <v>0</v>
      </c>
      <c r="G121" s="20">
        <f>SUMIFS(MountainEmpireInventory!T$4:T$949,MountainEmpireInventory!$C$4:$C$949,$B$114,MountainEmpireInventory!$D$4:$D$949,'MountainEmpire Summary'!$B121)</f>
        <v>0</v>
      </c>
      <c r="H121" s="20">
        <f>SUMIFS(MountainEmpireInventory!U$4:U$949,MountainEmpireInventory!$C$4:$C$949,$B$114,MountainEmpireInventory!$D$4:$D$949,'MountainEmpire Summary'!$B121)</f>
        <v>7383.8624999999993</v>
      </c>
      <c r="I121" s="20">
        <f>SUMIFS(MountainEmpireInventory!V$4:V$949,MountainEmpireInventory!$C$4:$C$949,$B$114,MountainEmpireInventory!$D$4:$D$949,'MountainEmpire Summary'!$B121)</f>
        <v>0</v>
      </c>
      <c r="J121" s="20">
        <f>SUMIFS(MountainEmpireInventory!W$4:W$949,MountainEmpireInventory!$C$4:$C$949,$B$114,MountainEmpireInventory!$D$4:$D$949,'MountainEmpire Summary'!$B121)</f>
        <v>0</v>
      </c>
      <c r="K121" s="20">
        <f>SUMIFS(MountainEmpireInventory!X$4:X$949,MountainEmpireInventory!$C$4:$C$949,$B$114,MountainEmpireInventory!$D$4:$D$949,'MountainEmpire Summary'!$B121)</f>
        <v>0</v>
      </c>
      <c r="L121" s="20">
        <f>SUMIFS(MountainEmpireInventory!Y$4:Y$949,MountainEmpireInventory!$C$4:$C$949,$B$114,MountainEmpireInventory!$D$4:$D$949,'MountainEmpire Summary'!$B121)</f>
        <v>0</v>
      </c>
      <c r="M121" s="20">
        <f>SUMIFS(MountainEmpireInventory!Z$4:Z$949,MountainEmpireInventory!$C$4:$C$949,$B$114,MountainEmpireInventory!$D$4:$D$949,'MountainEmpire Summary'!$B121)</f>
        <v>8346.9750000000004</v>
      </c>
      <c r="N121" s="20">
        <f>SUMIFS(MountainEmpireInventory!AA$4:AA$949,MountainEmpireInventory!$C$4:$C$949,$B$114,MountainEmpireInventory!$D$4:$D$949,'MountainEmpire Summary'!$B121)</f>
        <v>0</v>
      </c>
      <c r="O121" s="20">
        <f>SUMIFS(MountainEmpireInventory!AB$4:AB$949,MountainEmpireInventory!$C$4:$C$949,$B$114,MountainEmpireInventory!$D$4:$D$949,'MountainEmpire Summary'!$B121)</f>
        <v>0</v>
      </c>
      <c r="P121" s="20">
        <f>SUMIFS(MountainEmpireInventory!AC$4:AC$949,MountainEmpireInventory!$C$4:$C$949,$B$114,MountainEmpireInventory!$D$4:$D$949,'MountainEmpire Summary'!$B121)</f>
        <v>0</v>
      </c>
      <c r="Q121" s="20">
        <f>SUMIFS(MountainEmpireInventory!AD$4:AD$949,MountainEmpireInventory!$C$4:$C$949,$B$114,MountainEmpireInventory!$D$4:$D$949,'MountainEmpire Summary'!$B121)</f>
        <v>0</v>
      </c>
      <c r="R121" s="20">
        <f>SUMIFS(MountainEmpireInventory!AE$4:AE$949,MountainEmpireInventory!$C$4:$C$949,$B$114,MountainEmpireInventory!$D$4:$D$949,'MountainEmpire Summary'!$B121)</f>
        <v>9310.0874999999996</v>
      </c>
      <c r="S121" s="20">
        <f>SUMIFS(MountainEmpireInventory!AF$4:AF$949,MountainEmpireInventory!$C$4:$C$949,$B$114,MountainEmpireInventory!$D$4:$D$949,'MountainEmpire Summary'!$B121)</f>
        <v>0</v>
      </c>
      <c r="T121" s="20">
        <f>SUMIFS(MountainEmpireInventory!AG$4:AG$949,MountainEmpireInventory!$C$4:$C$949,$B$114,MountainEmpireInventory!$D$4:$D$949,'MountainEmpire Summary'!$B121)</f>
        <v>0</v>
      </c>
      <c r="U121" s="20">
        <f>SUMIFS(MountainEmpireInventory!AH$4:AH$949,MountainEmpireInventory!$C$4:$C$949,$B$114,MountainEmpireInventory!$D$4:$D$949,'MountainEmpire Summary'!$B121)</f>
        <v>0</v>
      </c>
      <c r="V121" s="20">
        <f>SUMIFS(MountainEmpireInventory!AI$4:AI$949,MountainEmpireInventory!$C$4:$C$949,$B$114,MountainEmpireInventory!$D$4:$D$949,'MountainEmpire Summary'!$B121)</f>
        <v>0</v>
      </c>
      <c r="W121" s="15">
        <f t="shared" si="77"/>
        <v>75786.675000000003</v>
      </c>
    </row>
    <row r="122" spans="2:23" x14ac:dyDescent="0.3">
      <c r="B122" s="14" t="s">
        <v>8</v>
      </c>
      <c r="C122" s="20">
        <f>SUMIFS(MountainEmpireInventory!P$4:P$949,MountainEmpireInventory!$C$4:$C$949,$B$114,MountainEmpireInventory!$D$4:$D$949,'MountainEmpire Summary'!$B122)</f>
        <v>157878</v>
      </c>
      <c r="D122" s="20">
        <f>SUMIFS(MountainEmpireInventory!Q$4:Q$949,MountainEmpireInventory!$C$4:$C$949,$B$114,MountainEmpireInventory!$D$4:$D$949,'MountainEmpire Summary'!$B122)</f>
        <v>0</v>
      </c>
      <c r="E122" s="20">
        <f>SUMIFS(MountainEmpireInventory!R$4:R$949,MountainEmpireInventory!$C$4:$C$949,$B$114,MountainEmpireInventory!$D$4:$D$949,'MountainEmpire Summary'!$B122)</f>
        <v>0</v>
      </c>
      <c r="F122" s="20">
        <f>SUMIFS(MountainEmpireInventory!S$4:S$949,MountainEmpireInventory!$C$4:$C$949,$B$114,MountainEmpireInventory!$D$4:$D$949,'MountainEmpire Summary'!$B122)</f>
        <v>0</v>
      </c>
      <c r="G122" s="20">
        <f>SUMIFS(MountainEmpireInventory!T$4:T$949,MountainEmpireInventory!$C$4:$C$949,$B$114,MountainEmpireInventory!$D$4:$D$949,'MountainEmpire Summary'!$B122)</f>
        <v>0</v>
      </c>
      <c r="H122" s="20">
        <f>SUMIFS(MountainEmpireInventory!U$4:U$949,MountainEmpireInventory!$C$4:$C$949,$B$114,MountainEmpireInventory!$D$4:$D$949,'MountainEmpire Summary'!$B122)</f>
        <v>19872</v>
      </c>
      <c r="I122" s="20">
        <f>SUMIFS(MountainEmpireInventory!V$4:V$949,MountainEmpireInventory!$C$4:$C$949,$B$114,MountainEmpireInventory!$D$4:$D$949,'MountainEmpire Summary'!$B122)</f>
        <v>0</v>
      </c>
      <c r="J122" s="20">
        <f>SUMIFS(MountainEmpireInventory!W$4:W$949,MountainEmpireInventory!$C$4:$C$949,$B$114,MountainEmpireInventory!$D$4:$D$949,'MountainEmpire Summary'!$B122)</f>
        <v>0</v>
      </c>
      <c r="K122" s="20">
        <f>SUMIFS(MountainEmpireInventory!X$4:X$949,MountainEmpireInventory!$C$4:$C$949,$B$114,MountainEmpireInventory!$D$4:$D$949,'MountainEmpire Summary'!$B122)</f>
        <v>0</v>
      </c>
      <c r="L122" s="20">
        <f>SUMIFS(MountainEmpireInventory!Y$4:Y$949,MountainEmpireInventory!$C$4:$C$949,$B$114,MountainEmpireInventory!$D$4:$D$949,'MountainEmpire Summary'!$B122)</f>
        <v>0</v>
      </c>
      <c r="M122" s="20">
        <f>SUMIFS(MountainEmpireInventory!Z$4:Z$949,MountainEmpireInventory!$C$4:$C$949,$B$114,MountainEmpireInventory!$D$4:$D$949,'MountainEmpire Summary'!$B122)</f>
        <v>0</v>
      </c>
      <c r="N122" s="20">
        <f>SUMIFS(MountainEmpireInventory!AA$4:AA$949,MountainEmpireInventory!$C$4:$C$949,$B$114,MountainEmpireInventory!$D$4:$D$949,'MountainEmpire Summary'!$B122)</f>
        <v>0</v>
      </c>
      <c r="O122" s="20">
        <f>SUMIFS(MountainEmpireInventory!AB$4:AB$949,MountainEmpireInventory!$C$4:$C$949,$B$114,MountainEmpireInventory!$D$4:$D$949,'MountainEmpire Summary'!$B122)</f>
        <v>0</v>
      </c>
      <c r="P122" s="20">
        <f>SUMIFS(MountainEmpireInventory!AC$4:AC$949,MountainEmpireInventory!$C$4:$C$949,$B$114,MountainEmpireInventory!$D$4:$D$949,'MountainEmpire Summary'!$B122)</f>
        <v>0</v>
      </c>
      <c r="Q122" s="20">
        <f>SUMIFS(MountainEmpireInventory!AD$4:AD$949,MountainEmpireInventory!$C$4:$C$949,$B$114,MountainEmpireInventory!$D$4:$D$949,'MountainEmpire Summary'!$B122)</f>
        <v>0</v>
      </c>
      <c r="R122" s="20">
        <f>SUMIFS(MountainEmpireInventory!AE$4:AE$949,MountainEmpireInventory!$C$4:$C$949,$B$114,MountainEmpireInventory!$D$4:$D$949,'MountainEmpire Summary'!$B122)</f>
        <v>0</v>
      </c>
      <c r="S122" s="20">
        <f>SUMIFS(MountainEmpireInventory!AF$4:AF$949,MountainEmpireInventory!$C$4:$C$949,$B$114,MountainEmpireInventory!$D$4:$D$949,'MountainEmpire Summary'!$B122)</f>
        <v>0</v>
      </c>
      <c r="T122" s="20">
        <f>SUMIFS(MountainEmpireInventory!AG$4:AG$949,MountainEmpireInventory!$C$4:$C$949,$B$114,MountainEmpireInventory!$D$4:$D$949,'MountainEmpire Summary'!$B122)</f>
        <v>0</v>
      </c>
      <c r="U122" s="20">
        <f>SUMIFS(MountainEmpireInventory!AH$4:AH$949,MountainEmpireInventory!$C$4:$C$949,$B$114,MountainEmpireInventory!$D$4:$D$949,'MountainEmpire Summary'!$B122)</f>
        <v>0</v>
      </c>
      <c r="V122" s="20">
        <f>SUMIFS(MountainEmpireInventory!AI$4:AI$949,MountainEmpireInventory!$C$4:$C$949,$B$114,MountainEmpireInventory!$D$4:$D$949,'MountainEmpire Summary'!$B122)</f>
        <v>0</v>
      </c>
      <c r="W122" s="15">
        <f t="shared" si="77"/>
        <v>177750</v>
      </c>
    </row>
    <row r="123" spans="2:23" x14ac:dyDescent="0.3">
      <c r="B123" s="14" t="s">
        <v>3</v>
      </c>
      <c r="C123" s="20">
        <f>SUMIFS(MountainEmpireInventory!P$4:P$949,MountainEmpireInventory!$C$4:$C$949,$B$114,MountainEmpireInventory!$D$4:$D$949,'MountainEmpire Summary'!$B123)</f>
        <v>181585</v>
      </c>
      <c r="D123" s="20">
        <f>SUMIFS(MountainEmpireInventory!Q$4:Q$949,MountainEmpireInventory!$C$4:$C$949,$B$114,MountainEmpireInventory!$D$4:$D$949,'MountainEmpire Summary'!$B123)</f>
        <v>0</v>
      </c>
      <c r="E123" s="20">
        <f>SUMIFS(MountainEmpireInventory!R$4:R$949,MountainEmpireInventory!$C$4:$C$949,$B$114,MountainEmpireInventory!$D$4:$D$949,'MountainEmpire Summary'!$B123)</f>
        <v>0</v>
      </c>
      <c r="F123" s="20">
        <f>SUMIFS(MountainEmpireInventory!S$4:S$949,MountainEmpireInventory!$C$4:$C$949,$B$114,MountainEmpireInventory!$D$4:$D$949,'MountainEmpire Summary'!$B123)</f>
        <v>0</v>
      </c>
      <c r="G123" s="20">
        <f>SUMIFS(MountainEmpireInventory!T$4:T$949,MountainEmpireInventory!$C$4:$C$949,$B$114,MountainEmpireInventory!$D$4:$D$949,'MountainEmpire Summary'!$B123)</f>
        <v>8685.6</v>
      </c>
      <c r="H123" s="20">
        <f>SUMIFS(MountainEmpireInventory!U$4:U$949,MountainEmpireInventory!$C$4:$C$949,$B$114,MountainEmpireInventory!$D$4:$D$949,'MountainEmpire Summary'!$B123)</f>
        <v>0</v>
      </c>
      <c r="I123" s="20">
        <f>SUMIFS(MountainEmpireInventory!V$4:V$949,MountainEmpireInventory!$C$4:$C$949,$B$114,MountainEmpireInventory!$D$4:$D$949,'MountainEmpire Summary'!$B123)</f>
        <v>0</v>
      </c>
      <c r="J123" s="20">
        <f>SUMIFS(MountainEmpireInventory!W$4:W$949,MountainEmpireInventory!$C$4:$C$949,$B$114,MountainEmpireInventory!$D$4:$D$949,'MountainEmpire Summary'!$B123)</f>
        <v>0</v>
      </c>
      <c r="K123" s="20">
        <f>SUMIFS(MountainEmpireInventory!X$4:X$949,MountainEmpireInventory!$C$4:$C$949,$B$114,MountainEmpireInventory!$D$4:$D$949,'MountainEmpire Summary'!$B123)</f>
        <v>0</v>
      </c>
      <c r="L123" s="20">
        <f>SUMIFS(MountainEmpireInventory!Y$4:Y$949,MountainEmpireInventory!$C$4:$C$949,$B$114,MountainEmpireInventory!$D$4:$D$949,'MountainEmpire Summary'!$B123)</f>
        <v>0</v>
      </c>
      <c r="M123" s="20">
        <f>SUMIFS(MountainEmpireInventory!Z$4:Z$949,MountainEmpireInventory!$C$4:$C$949,$B$114,MountainEmpireInventory!$D$4:$D$949,'MountainEmpire Summary'!$B123)</f>
        <v>15665</v>
      </c>
      <c r="N123" s="20">
        <f>SUMIFS(MountainEmpireInventory!AA$4:AA$949,MountainEmpireInventory!$C$4:$C$949,$B$114,MountainEmpireInventory!$D$4:$D$949,'MountainEmpire Summary'!$B123)</f>
        <v>60202.45</v>
      </c>
      <c r="O123" s="20">
        <f>SUMIFS(MountainEmpireInventory!AB$4:AB$949,MountainEmpireInventory!$C$4:$C$949,$B$114,MountainEmpireInventory!$D$4:$D$949,'MountainEmpire Summary'!$B123)</f>
        <v>0</v>
      </c>
      <c r="P123" s="20">
        <f>SUMIFS(MountainEmpireInventory!AC$4:AC$949,MountainEmpireInventory!$C$4:$C$949,$B$114,MountainEmpireInventory!$D$4:$D$949,'MountainEmpire Summary'!$B123)</f>
        <v>0</v>
      </c>
      <c r="Q123" s="20">
        <f>SUMIFS(MountainEmpireInventory!AD$4:AD$949,MountainEmpireInventory!$C$4:$C$949,$B$114,MountainEmpireInventory!$D$4:$D$949,'MountainEmpire Summary'!$B123)</f>
        <v>11012.099999999999</v>
      </c>
      <c r="R123" s="20">
        <f>SUMIFS(MountainEmpireInventory!AE$4:AE$949,MountainEmpireInventory!$C$4:$C$949,$B$114,MountainEmpireInventory!$D$4:$D$949,'MountainEmpire Summary'!$B123)</f>
        <v>0</v>
      </c>
      <c r="S123" s="20">
        <f>SUMIFS(MountainEmpireInventory!AF$4:AF$949,MountainEmpireInventory!$C$4:$C$949,$B$114,MountainEmpireInventory!$D$4:$D$949,'MountainEmpire Summary'!$B123)</f>
        <v>0</v>
      </c>
      <c r="T123" s="20">
        <f>SUMIFS(MountainEmpireInventory!AG$4:AG$949,MountainEmpireInventory!$C$4:$C$949,$B$114,MountainEmpireInventory!$D$4:$D$949,'MountainEmpire Summary'!$B123)</f>
        <v>0</v>
      </c>
      <c r="U123" s="20">
        <f>SUMIFS(MountainEmpireInventory!AH$4:AH$949,MountainEmpireInventory!$C$4:$C$949,$B$114,MountainEmpireInventory!$D$4:$D$949,'MountainEmpire Summary'!$B123)</f>
        <v>0</v>
      </c>
      <c r="V123" s="20">
        <f>SUMIFS(MountainEmpireInventory!AI$4:AI$949,MountainEmpireInventory!$C$4:$C$949,$B$114,MountainEmpireInventory!$D$4:$D$949,'MountainEmpire Summary'!$B123)</f>
        <v>0</v>
      </c>
      <c r="W123" s="15">
        <f t="shared" si="77"/>
        <v>277150.14999999997</v>
      </c>
    </row>
    <row r="124" spans="2:23" x14ac:dyDescent="0.3">
      <c r="B124" s="22" t="s">
        <v>157</v>
      </c>
      <c r="C124" s="20">
        <f>SUM(C116:C123)</f>
        <v>696912.6</v>
      </c>
      <c r="D124" s="20">
        <f t="shared" ref="D124:V124" si="78">SUM(D116:D123)</f>
        <v>0</v>
      </c>
      <c r="E124" s="20">
        <f t="shared" si="78"/>
        <v>0</v>
      </c>
      <c r="F124" s="20">
        <f t="shared" si="78"/>
        <v>0</v>
      </c>
      <c r="G124" s="20">
        <f t="shared" si="78"/>
        <v>8685.6</v>
      </c>
      <c r="H124" s="20">
        <f t="shared" si="78"/>
        <v>204930.86249999996</v>
      </c>
      <c r="I124" s="20">
        <f t="shared" si="78"/>
        <v>0</v>
      </c>
      <c r="J124" s="20">
        <f t="shared" si="78"/>
        <v>0</v>
      </c>
      <c r="K124" s="20">
        <f t="shared" si="78"/>
        <v>0</v>
      </c>
      <c r="L124" s="20">
        <f t="shared" si="78"/>
        <v>0</v>
      </c>
      <c r="M124" s="20">
        <f t="shared" si="78"/>
        <v>63227.904999999992</v>
      </c>
      <c r="N124" s="20">
        <f t="shared" si="78"/>
        <v>60202.45</v>
      </c>
      <c r="O124" s="20">
        <f t="shared" si="78"/>
        <v>8101.86</v>
      </c>
      <c r="P124" s="20">
        <f t="shared" si="78"/>
        <v>0</v>
      </c>
      <c r="Q124" s="20">
        <f t="shared" si="78"/>
        <v>11012.099999999999</v>
      </c>
      <c r="R124" s="20">
        <f t="shared" si="78"/>
        <v>184180.81250000003</v>
      </c>
      <c r="S124" s="20">
        <f t="shared" si="78"/>
        <v>0</v>
      </c>
      <c r="T124" s="20">
        <f t="shared" si="78"/>
        <v>0</v>
      </c>
      <c r="U124" s="20">
        <f t="shared" si="78"/>
        <v>0</v>
      </c>
      <c r="V124" s="20">
        <f t="shared" si="78"/>
        <v>0</v>
      </c>
      <c r="W124" s="15">
        <f t="shared" si="77"/>
        <v>1237254.19</v>
      </c>
    </row>
    <row r="125" spans="2:23" x14ac:dyDescent="0.3">
      <c r="B125" s="30" t="s">
        <v>167</v>
      </c>
      <c r="C125" s="29">
        <f>C124*1.25/(9742*350*0.76)</f>
        <v>0.33616970083801168</v>
      </c>
    </row>
    <row r="126" spans="2:23" x14ac:dyDescent="0.3">
      <c r="C126" s="12"/>
    </row>
    <row r="127" spans="2:23" x14ac:dyDescent="0.3">
      <c r="B127" s="18" t="s">
        <v>262</v>
      </c>
    </row>
    <row r="128" spans="2:23" x14ac:dyDescent="0.3">
      <c r="B128" s="13"/>
      <c r="C128" s="19">
        <f>MountainEmpireInventory!$C$1</f>
        <v>2019</v>
      </c>
      <c r="D128" s="13">
        <f>C128+1</f>
        <v>2020</v>
      </c>
      <c r="E128" s="13">
        <f t="shared" ref="E128" si="79">D128+1</f>
        <v>2021</v>
      </c>
      <c r="F128" s="13">
        <f t="shared" ref="F128" si="80">E128+1</f>
        <v>2022</v>
      </c>
      <c r="G128" s="13">
        <f t="shared" ref="G128" si="81">F128+1</f>
        <v>2023</v>
      </c>
      <c r="H128" s="13">
        <f t="shared" ref="H128" si="82">G128+1</f>
        <v>2024</v>
      </c>
      <c r="I128" s="13">
        <f t="shared" ref="I128" si="83">H128+1</f>
        <v>2025</v>
      </c>
      <c r="J128" s="13">
        <f t="shared" ref="J128" si="84">I128+1</f>
        <v>2026</v>
      </c>
      <c r="K128" s="13">
        <f t="shared" ref="K128" si="85">J128+1</f>
        <v>2027</v>
      </c>
      <c r="L128" s="13">
        <f t="shared" ref="L128" si="86">K128+1</f>
        <v>2028</v>
      </c>
      <c r="M128" s="13">
        <f t="shared" ref="M128" si="87">L128+1</f>
        <v>2029</v>
      </c>
      <c r="N128" s="13">
        <f t="shared" ref="N128" si="88">M128+1</f>
        <v>2030</v>
      </c>
      <c r="O128" s="13">
        <f t="shared" ref="O128" si="89">N128+1</f>
        <v>2031</v>
      </c>
      <c r="P128" s="13">
        <f t="shared" ref="P128" si="90">O128+1</f>
        <v>2032</v>
      </c>
      <c r="Q128" s="13">
        <f t="shared" ref="Q128" si="91">P128+1</f>
        <v>2033</v>
      </c>
      <c r="R128" s="13">
        <f t="shared" ref="R128" si="92">Q128+1</f>
        <v>2034</v>
      </c>
      <c r="S128" s="13">
        <f t="shared" ref="S128" si="93">R128+1</f>
        <v>2035</v>
      </c>
      <c r="T128" s="13">
        <f t="shared" ref="T128" si="94">S128+1</f>
        <v>2036</v>
      </c>
      <c r="U128" s="13">
        <f t="shared" ref="U128" si="95">T128+1</f>
        <v>2037</v>
      </c>
      <c r="V128" s="13">
        <f t="shared" ref="V128" si="96">U128+1</f>
        <v>2038</v>
      </c>
      <c r="W128" s="13" t="s">
        <v>157</v>
      </c>
    </row>
    <row r="129" spans="2:23" x14ac:dyDescent="0.3">
      <c r="B129" s="14" t="s">
        <v>9</v>
      </c>
      <c r="C129" s="20">
        <f>SUMIFS(MountainEmpireInventory!P$4:P$949,MountainEmpireInventory!$C$4:$C$949,$B$127,MountainEmpireInventory!$D$4:$D$949,'MountainEmpire Summary'!$B129)</f>
        <v>0</v>
      </c>
      <c r="D129" s="20">
        <f>SUMIFS(MountainEmpireInventory!Q$4:Q$949,MountainEmpireInventory!$C$4:$C$949,$B$127,MountainEmpireInventory!$D$4:$D$949,'MountainEmpire Summary'!$B129)</f>
        <v>22734.159999999996</v>
      </c>
      <c r="E129" s="20">
        <f>SUMIFS(MountainEmpireInventory!R$4:R$949,MountainEmpireInventory!$C$4:$C$949,$B$127,MountainEmpireInventory!$D$4:$D$949,'MountainEmpire Summary'!$B129)</f>
        <v>0</v>
      </c>
      <c r="F129" s="20">
        <f>SUMIFS(MountainEmpireInventory!S$4:S$949,MountainEmpireInventory!$C$4:$C$949,$B$127,MountainEmpireInventory!$D$4:$D$949,'MountainEmpire Summary'!$B129)</f>
        <v>0</v>
      </c>
      <c r="G129" s="20">
        <f>SUMIFS(MountainEmpireInventory!T$4:T$949,MountainEmpireInventory!$C$4:$C$949,$B$127,MountainEmpireInventory!$D$4:$D$949,'MountainEmpire Summary'!$B129)</f>
        <v>0</v>
      </c>
      <c r="H129" s="20">
        <f>SUMIFS(MountainEmpireInventory!U$4:U$949,MountainEmpireInventory!$C$4:$C$949,$B$127,MountainEmpireInventory!$D$4:$D$949,'MountainEmpire Summary'!$B129)</f>
        <v>0</v>
      </c>
      <c r="I129" s="20">
        <f>SUMIFS(MountainEmpireInventory!V$4:V$949,MountainEmpireInventory!$C$4:$C$949,$B$127,MountainEmpireInventory!$D$4:$D$949,'MountainEmpire Summary'!$B129)</f>
        <v>12390</v>
      </c>
      <c r="J129" s="20">
        <f>SUMIFS(MountainEmpireInventory!W$4:W$949,MountainEmpireInventory!$C$4:$C$949,$B$127,MountainEmpireInventory!$D$4:$D$949,'MountainEmpire Summary'!$B129)</f>
        <v>0</v>
      </c>
      <c r="K129" s="20">
        <f>SUMIFS(MountainEmpireInventory!X$4:X$949,MountainEmpireInventory!$C$4:$C$949,$B$127,MountainEmpireInventory!$D$4:$D$949,'MountainEmpire Summary'!$B129)</f>
        <v>0</v>
      </c>
      <c r="L129" s="20">
        <f>SUMIFS(MountainEmpireInventory!Y$4:Y$949,MountainEmpireInventory!$C$4:$C$949,$B$127,MountainEmpireInventory!$D$4:$D$949,'MountainEmpire Summary'!$B129)</f>
        <v>0</v>
      </c>
      <c r="M129" s="20">
        <f>SUMIFS(MountainEmpireInventory!Z$4:Z$949,MountainEmpireInventory!$C$4:$C$949,$B$127,MountainEmpireInventory!$D$4:$D$949,'MountainEmpire Summary'!$B129)</f>
        <v>0</v>
      </c>
      <c r="N129" s="20">
        <f>SUMIFS(MountainEmpireInventory!AA$4:AA$949,MountainEmpireInventory!$C$4:$C$949,$B$127,MountainEmpireInventory!$D$4:$D$949,'MountainEmpire Summary'!$B129)</f>
        <v>39235</v>
      </c>
      <c r="O129" s="20">
        <f>SUMIFS(MountainEmpireInventory!AB$4:AB$949,MountainEmpireInventory!$C$4:$C$949,$B$127,MountainEmpireInventory!$D$4:$D$949,'MountainEmpire Summary'!$B129)</f>
        <v>0</v>
      </c>
      <c r="P129" s="20">
        <f>SUMIFS(MountainEmpireInventory!AC$4:AC$949,MountainEmpireInventory!$C$4:$C$949,$B$127,MountainEmpireInventory!$D$4:$D$949,'MountainEmpire Summary'!$B129)</f>
        <v>0</v>
      </c>
      <c r="Q129" s="20">
        <f>SUMIFS(MountainEmpireInventory!AD$4:AD$949,MountainEmpireInventory!$C$4:$C$949,$B$127,MountainEmpireInventory!$D$4:$D$949,'MountainEmpire Summary'!$B129)</f>
        <v>0</v>
      </c>
      <c r="R129" s="20">
        <f>SUMIFS(MountainEmpireInventory!AE$4:AE$949,MountainEmpireInventory!$C$4:$C$949,$B$127,MountainEmpireInventory!$D$4:$D$949,'MountainEmpire Summary'!$B129)</f>
        <v>0</v>
      </c>
      <c r="S129" s="20">
        <f>SUMIFS(MountainEmpireInventory!AF$4:AF$949,MountainEmpireInventory!$C$4:$C$949,$B$127,MountainEmpireInventory!$D$4:$D$949,'MountainEmpire Summary'!$B129)</f>
        <v>0</v>
      </c>
      <c r="T129" s="20">
        <f>SUMIFS(MountainEmpireInventory!AG$4:AG$949,MountainEmpireInventory!$C$4:$C$949,$B$127,MountainEmpireInventory!$D$4:$D$949,'MountainEmpire Summary'!$B129)</f>
        <v>0</v>
      </c>
      <c r="U129" s="20">
        <f>SUMIFS(MountainEmpireInventory!AH$4:AH$949,MountainEmpireInventory!$C$4:$C$949,$B$127,MountainEmpireInventory!$D$4:$D$949,'MountainEmpire Summary'!$B129)</f>
        <v>0</v>
      </c>
      <c r="V129" s="20">
        <f>SUMIFS(MountainEmpireInventory!AI$4:AI$949,MountainEmpireInventory!$C$4:$C$949,$B$127,MountainEmpireInventory!$D$4:$D$949,'MountainEmpire Summary'!$B129)</f>
        <v>0</v>
      </c>
      <c r="W129" s="15">
        <f>SUM(C129:V129)</f>
        <v>74359.16</v>
      </c>
    </row>
    <row r="130" spans="2:23" x14ac:dyDescent="0.3">
      <c r="B130" s="14" t="s">
        <v>11</v>
      </c>
      <c r="C130" s="20">
        <f>SUMIFS(MountainEmpireInventory!P$4:P$949,MountainEmpireInventory!$C$4:$C$949,$B$127,MountainEmpireInventory!$D$4:$D$949,'MountainEmpire Summary'!$B130)</f>
        <v>25605</v>
      </c>
      <c r="D130" s="20">
        <f>SUMIFS(MountainEmpireInventory!Q$4:Q$949,MountainEmpireInventory!$C$4:$C$949,$B$127,MountainEmpireInventory!$D$4:$D$949,'MountainEmpire Summary'!$B130)</f>
        <v>0</v>
      </c>
      <c r="E130" s="20">
        <f>SUMIFS(MountainEmpireInventory!R$4:R$949,MountainEmpireInventory!$C$4:$C$949,$B$127,MountainEmpireInventory!$D$4:$D$949,'MountainEmpire Summary'!$B130)</f>
        <v>0</v>
      </c>
      <c r="F130" s="20">
        <f>SUMIFS(MountainEmpireInventory!S$4:S$949,MountainEmpireInventory!$C$4:$C$949,$B$127,MountainEmpireInventory!$D$4:$D$949,'MountainEmpire Summary'!$B130)</f>
        <v>0</v>
      </c>
      <c r="G130" s="20">
        <f>SUMIFS(MountainEmpireInventory!T$4:T$949,MountainEmpireInventory!$C$4:$C$949,$B$127,MountainEmpireInventory!$D$4:$D$949,'MountainEmpire Summary'!$B130)</f>
        <v>0</v>
      </c>
      <c r="H130" s="20">
        <f>SUMIFS(MountainEmpireInventory!U$4:U$949,MountainEmpireInventory!$C$4:$C$949,$B$127,MountainEmpireInventory!$D$4:$D$949,'MountainEmpire Summary'!$B130)</f>
        <v>0</v>
      </c>
      <c r="I130" s="20">
        <f>SUMIFS(MountainEmpireInventory!V$4:V$949,MountainEmpireInventory!$C$4:$C$949,$B$127,MountainEmpireInventory!$D$4:$D$949,'MountainEmpire Summary'!$B130)</f>
        <v>0</v>
      </c>
      <c r="J130" s="20">
        <f>SUMIFS(MountainEmpireInventory!W$4:W$949,MountainEmpireInventory!$C$4:$C$949,$B$127,MountainEmpireInventory!$D$4:$D$949,'MountainEmpire Summary'!$B130)</f>
        <v>0</v>
      </c>
      <c r="K130" s="20">
        <f>SUMIFS(MountainEmpireInventory!X$4:X$949,MountainEmpireInventory!$C$4:$C$949,$B$127,MountainEmpireInventory!$D$4:$D$949,'MountainEmpire Summary'!$B130)</f>
        <v>0</v>
      </c>
      <c r="L130" s="20">
        <f>SUMIFS(MountainEmpireInventory!Y$4:Y$949,MountainEmpireInventory!$C$4:$C$949,$B$127,MountainEmpireInventory!$D$4:$D$949,'MountainEmpire Summary'!$B130)</f>
        <v>0</v>
      </c>
      <c r="M130" s="20">
        <f>SUMIFS(MountainEmpireInventory!Z$4:Z$949,MountainEmpireInventory!$C$4:$C$949,$B$127,MountainEmpireInventory!$D$4:$D$949,'MountainEmpire Summary'!$B130)</f>
        <v>0</v>
      </c>
      <c r="N130" s="20">
        <f>SUMIFS(MountainEmpireInventory!AA$4:AA$949,MountainEmpireInventory!$C$4:$C$949,$B$127,MountainEmpireInventory!$D$4:$D$949,'MountainEmpire Summary'!$B130)</f>
        <v>0</v>
      </c>
      <c r="O130" s="20">
        <f>SUMIFS(MountainEmpireInventory!AB$4:AB$949,MountainEmpireInventory!$C$4:$C$949,$B$127,MountainEmpireInventory!$D$4:$D$949,'MountainEmpire Summary'!$B130)</f>
        <v>0</v>
      </c>
      <c r="P130" s="20">
        <f>SUMIFS(MountainEmpireInventory!AC$4:AC$949,MountainEmpireInventory!$C$4:$C$949,$B$127,MountainEmpireInventory!$D$4:$D$949,'MountainEmpire Summary'!$B130)</f>
        <v>0</v>
      </c>
      <c r="Q130" s="20">
        <f>SUMIFS(MountainEmpireInventory!AD$4:AD$949,MountainEmpireInventory!$C$4:$C$949,$B$127,MountainEmpireInventory!$D$4:$D$949,'MountainEmpire Summary'!$B130)</f>
        <v>0</v>
      </c>
      <c r="R130" s="20">
        <f>SUMIFS(MountainEmpireInventory!AE$4:AE$949,MountainEmpireInventory!$C$4:$C$949,$B$127,MountainEmpireInventory!$D$4:$D$949,'MountainEmpire Summary'!$B130)</f>
        <v>37127.25</v>
      </c>
      <c r="S130" s="20">
        <f>SUMIFS(MountainEmpireInventory!AF$4:AF$949,MountainEmpireInventory!$C$4:$C$949,$B$127,MountainEmpireInventory!$D$4:$D$949,'MountainEmpire Summary'!$B130)</f>
        <v>0</v>
      </c>
      <c r="T130" s="20">
        <f>SUMIFS(MountainEmpireInventory!AG$4:AG$949,MountainEmpireInventory!$C$4:$C$949,$B$127,MountainEmpireInventory!$D$4:$D$949,'MountainEmpire Summary'!$B130)</f>
        <v>0</v>
      </c>
      <c r="U130" s="20">
        <f>SUMIFS(MountainEmpireInventory!AH$4:AH$949,MountainEmpireInventory!$C$4:$C$949,$B$127,MountainEmpireInventory!$D$4:$D$949,'MountainEmpire Summary'!$B130)</f>
        <v>0</v>
      </c>
      <c r="V130" s="20">
        <f>SUMIFS(MountainEmpireInventory!AI$4:AI$949,MountainEmpireInventory!$C$4:$C$949,$B$127,MountainEmpireInventory!$D$4:$D$949,'MountainEmpire Summary'!$B130)</f>
        <v>0</v>
      </c>
      <c r="W130" s="15">
        <f t="shared" ref="W130:W137" si="97">SUM(C130:V130)</f>
        <v>62732.25</v>
      </c>
    </row>
    <row r="131" spans="2:23" x14ac:dyDescent="0.3">
      <c r="B131" s="14" t="s">
        <v>7</v>
      </c>
      <c r="C131" s="20">
        <f>SUMIFS(MountainEmpireInventory!P$4:P$949,MountainEmpireInventory!$C$4:$C$949,$B$127,MountainEmpireInventory!$D$4:$D$949,'MountainEmpire Summary'!$B131)</f>
        <v>45173.2</v>
      </c>
      <c r="D131" s="20">
        <f>SUMIFS(MountainEmpireInventory!Q$4:Q$949,MountainEmpireInventory!$C$4:$C$949,$B$127,MountainEmpireInventory!$D$4:$D$949,'MountainEmpire Summary'!$B131)</f>
        <v>0</v>
      </c>
      <c r="E131" s="20">
        <f>SUMIFS(MountainEmpireInventory!R$4:R$949,MountainEmpireInventory!$C$4:$C$949,$B$127,MountainEmpireInventory!$D$4:$D$949,'MountainEmpire Summary'!$B131)</f>
        <v>0</v>
      </c>
      <c r="F131" s="20">
        <f>SUMIFS(MountainEmpireInventory!S$4:S$949,MountainEmpireInventory!$C$4:$C$949,$B$127,MountainEmpireInventory!$D$4:$D$949,'MountainEmpire Summary'!$B131)</f>
        <v>9623.3920000000016</v>
      </c>
      <c r="G131" s="20">
        <f>SUMIFS(MountainEmpireInventory!T$4:T$949,MountainEmpireInventory!$C$4:$C$949,$B$127,MountainEmpireInventory!$D$4:$D$949,'MountainEmpire Summary'!$B131)</f>
        <v>0</v>
      </c>
      <c r="H131" s="20">
        <f>SUMIFS(MountainEmpireInventory!U$4:U$949,MountainEmpireInventory!$C$4:$C$949,$B$127,MountainEmpireInventory!$D$4:$D$949,'MountainEmpire Summary'!$B131)</f>
        <v>0</v>
      </c>
      <c r="I131" s="20">
        <f>SUMIFS(MountainEmpireInventory!V$4:V$949,MountainEmpireInventory!$C$4:$C$949,$B$127,MountainEmpireInventory!$D$4:$D$949,'MountainEmpire Summary'!$B131)</f>
        <v>11044.8</v>
      </c>
      <c r="J131" s="20">
        <f>SUMIFS(MountainEmpireInventory!W$4:W$949,MountainEmpireInventory!$C$4:$C$949,$B$127,MountainEmpireInventory!$D$4:$D$949,'MountainEmpire Summary'!$B131)</f>
        <v>0</v>
      </c>
      <c r="K131" s="20">
        <f>SUMIFS(MountainEmpireInventory!X$4:X$949,MountainEmpireInventory!$C$4:$C$949,$B$127,MountainEmpireInventory!$D$4:$D$949,'MountainEmpire Summary'!$B131)</f>
        <v>0</v>
      </c>
      <c r="L131" s="20">
        <f>SUMIFS(MountainEmpireInventory!Y$4:Y$949,MountainEmpireInventory!$C$4:$C$949,$B$127,MountainEmpireInventory!$D$4:$D$949,'MountainEmpire Summary'!$B131)</f>
        <v>0</v>
      </c>
      <c r="M131" s="20">
        <f>SUMIFS(MountainEmpireInventory!Z$4:Z$949,MountainEmpireInventory!$C$4:$C$949,$B$127,MountainEmpireInventory!$D$4:$D$949,'MountainEmpire Summary'!$B131)</f>
        <v>10760.1</v>
      </c>
      <c r="N131" s="20">
        <f>SUMIFS(MountainEmpireInventory!AA$4:AA$949,MountainEmpireInventory!$C$4:$C$949,$B$127,MountainEmpireInventory!$D$4:$D$949,'MountainEmpire Summary'!$B131)</f>
        <v>0</v>
      </c>
      <c r="O131" s="20">
        <f>SUMIFS(MountainEmpireInventory!AB$4:AB$949,MountainEmpireInventory!$C$4:$C$949,$B$127,MountainEmpireInventory!$D$4:$D$949,'MountainEmpire Summary'!$B131)</f>
        <v>6364.7999999999993</v>
      </c>
      <c r="P131" s="20">
        <f>SUMIFS(MountainEmpireInventory!AC$4:AC$949,MountainEmpireInventory!$C$4:$C$949,$B$127,MountainEmpireInventory!$D$4:$D$949,'MountainEmpire Summary'!$B131)</f>
        <v>12272.032000000001</v>
      </c>
      <c r="Q131" s="20">
        <f>SUMIFS(MountainEmpireInventory!AD$4:AD$949,MountainEmpireInventory!$C$4:$C$949,$B$127,MountainEmpireInventory!$D$4:$D$949,'MountainEmpire Summary'!$B131)</f>
        <v>0</v>
      </c>
      <c r="R131" s="20">
        <f>SUMIFS(MountainEmpireInventory!AE$4:AE$949,MountainEmpireInventory!$C$4:$C$949,$B$127,MountainEmpireInventory!$D$4:$D$949,'MountainEmpire Summary'!$B131)</f>
        <v>46713.49</v>
      </c>
      <c r="S131" s="20">
        <f>SUMIFS(MountainEmpireInventory!AF$4:AF$949,MountainEmpireInventory!$C$4:$C$949,$B$127,MountainEmpireInventory!$D$4:$D$949,'MountainEmpire Summary'!$B131)</f>
        <v>0</v>
      </c>
      <c r="T131" s="20">
        <f>SUMIFS(MountainEmpireInventory!AG$4:AG$949,MountainEmpireInventory!$C$4:$C$949,$B$127,MountainEmpireInventory!$D$4:$D$949,'MountainEmpire Summary'!$B131)</f>
        <v>0</v>
      </c>
      <c r="U131" s="20">
        <f>SUMIFS(MountainEmpireInventory!AH$4:AH$949,MountainEmpireInventory!$C$4:$C$949,$B$127,MountainEmpireInventory!$D$4:$D$949,'MountainEmpire Summary'!$B131)</f>
        <v>14414.4</v>
      </c>
      <c r="V131" s="20">
        <f>SUMIFS(MountainEmpireInventory!AI$4:AI$949,MountainEmpireInventory!$C$4:$C$949,$B$127,MountainEmpireInventory!$D$4:$D$949,'MountainEmpire Summary'!$B131)</f>
        <v>0</v>
      </c>
      <c r="W131" s="15">
        <f t="shared" si="97"/>
        <v>156366.21400000001</v>
      </c>
    </row>
    <row r="132" spans="2:23" x14ac:dyDescent="0.3">
      <c r="B132" s="14" t="s">
        <v>5</v>
      </c>
      <c r="C132" s="20">
        <f>SUMIFS(MountainEmpireInventory!P$4:P$949,MountainEmpireInventory!$C$4:$C$949,$B$127,MountainEmpireInventory!$D$4:$D$949,'MountainEmpire Summary'!$B132)</f>
        <v>37500</v>
      </c>
      <c r="D132" s="20">
        <f>SUMIFS(MountainEmpireInventory!Q$4:Q$949,MountainEmpireInventory!$C$4:$C$949,$B$127,MountainEmpireInventory!$D$4:$D$949,'MountainEmpire Summary'!$B132)</f>
        <v>0</v>
      </c>
      <c r="E132" s="20">
        <f>SUMIFS(MountainEmpireInventory!R$4:R$949,MountainEmpireInventory!$C$4:$C$949,$B$127,MountainEmpireInventory!$D$4:$D$949,'MountainEmpire Summary'!$B132)</f>
        <v>0</v>
      </c>
      <c r="F132" s="20">
        <f>SUMIFS(MountainEmpireInventory!S$4:S$949,MountainEmpireInventory!$C$4:$C$949,$B$127,MountainEmpireInventory!$D$4:$D$949,'MountainEmpire Summary'!$B132)</f>
        <v>0</v>
      </c>
      <c r="G132" s="20">
        <f>SUMIFS(MountainEmpireInventory!T$4:T$949,MountainEmpireInventory!$C$4:$C$949,$B$127,MountainEmpireInventory!$D$4:$D$949,'MountainEmpire Summary'!$B132)</f>
        <v>0</v>
      </c>
      <c r="H132" s="20">
        <f>SUMIFS(MountainEmpireInventory!U$4:U$949,MountainEmpireInventory!$C$4:$C$949,$B$127,MountainEmpireInventory!$D$4:$D$949,'MountainEmpire Summary'!$B132)</f>
        <v>55199.999999999993</v>
      </c>
      <c r="I132" s="20">
        <f>SUMIFS(MountainEmpireInventory!V$4:V$949,MountainEmpireInventory!$C$4:$C$949,$B$127,MountainEmpireInventory!$D$4:$D$949,'MountainEmpire Summary'!$B132)</f>
        <v>0</v>
      </c>
      <c r="J132" s="20">
        <f>SUMIFS(MountainEmpireInventory!W$4:W$949,MountainEmpireInventory!$C$4:$C$949,$B$127,MountainEmpireInventory!$D$4:$D$949,'MountainEmpire Summary'!$B132)</f>
        <v>0</v>
      </c>
      <c r="K132" s="20">
        <f>SUMIFS(MountainEmpireInventory!X$4:X$949,MountainEmpireInventory!$C$4:$C$949,$B$127,MountainEmpireInventory!$D$4:$D$949,'MountainEmpire Summary'!$B132)</f>
        <v>0</v>
      </c>
      <c r="L132" s="20">
        <f>SUMIFS(MountainEmpireInventory!Y$4:Y$949,MountainEmpireInventory!$C$4:$C$949,$B$127,MountainEmpireInventory!$D$4:$D$949,'MountainEmpire Summary'!$B132)</f>
        <v>0</v>
      </c>
      <c r="M132" s="20">
        <f>SUMIFS(MountainEmpireInventory!Z$4:Z$949,MountainEmpireInventory!$C$4:$C$949,$B$127,MountainEmpireInventory!$D$4:$D$949,'MountainEmpire Summary'!$B132)</f>
        <v>0</v>
      </c>
      <c r="N132" s="20">
        <f>SUMIFS(MountainEmpireInventory!AA$4:AA$949,MountainEmpireInventory!$C$4:$C$949,$B$127,MountainEmpireInventory!$D$4:$D$949,'MountainEmpire Summary'!$B132)</f>
        <v>0</v>
      </c>
      <c r="O132" s="20">
        <f>SUMIFS(MountainEmpireInventory!AB$4:AB$949,MountainEmpireInventory!$C$4:$C$949,$B$127,MountainEmpireInventory!$D$4:$D$949,'MountainEmpire Summary'!$B132)</f>
        <v>0</v>
      </c>
      <c r="P132" s="20">
        <f>SUMIFS(MountainEmpireInventory!AC$4:AC$949,MountainEmpireInventory!$C$4:$C$949,$B$127,MountainEmpireInventory!$D$4:$D$949,'MountainEmpire Summary'!$B132)</f>
        <v>0</v>
      </c>
      <c r="Q132" s="20">
        <f>SUMIFS(MountainEmpireInventory!AD$4:AD$949,MountainEmpireInventory!$C$4:$C$949,$B$127,MountainEmpireInventory!$D$4:$D$949,'MountainEmpire Summary'!$B132)</f>
        <v>0</v>
      </c>
      <c r="R132" s="20">
        <f>SUMIFS(MountainEmpireInventory!AE$4:AE$949,MountainEmpireInventory!$C$4:$C$949,$B$127,MountainEmpireInventory!$D$4:$D$949,'MountainEmpire Summary'!$B132)</f>
        <v>54375</v>
      </c>
      <c r="S132" s="20">
        <f>SUMIFS(MountainEmpireInventory!AF$4:AF$949,MountainEmpireInventory!$C$4:$C$949,$B$127,MountainEmpireInventory!$D$4:$D$949,'MountainEmpire Summary'!$B132)</f>
        <v>0</v>
      </c>
      <c r="T132" s="20">
        <f>SUMIFS(MountainEmpireInventory!AG$4:AG$949,MountainEmpireInventory!$C$4:$C$949,$B$127,MountainEmpireInventory!$D$4:$D$949,'MountainEmpire Summary'!$B132)</f>
        <v>0</v>
      </c>
      <c r="U132" s="20">
        <f>SUMIFS(MountainEmpireInventory!AH$4:AH$949,MountainEmpireInventory!$C$4:$C$949,$B$127,MountainEmpireInventory!$D$4:$D$949,'MountainEmpire Summary'!$B132)</f>
        <v>0</v>
      </c>
      <c r="V132" s="20">
        <f>SUMIFS(MountainEmpireInventory!AI$4:AI$949,MountainEmpireInventory!$C$4:$C$949,$B$127,MountainEmpireInventory!$D$4:$D$949,'MountainEmpire Summary'!$B132)</f>
        <v>0</v>
      </c>
      <c r="W132" s="15">
        <f t="shared" si="97"/>
        <v>147075</v>
      </c>
    </row>
    <row r="133" spans="2:23" x14ac:dyDescent="0.3">
      <c r="B133" s="14" t="s">
        <v>131</v>
      </c>
      <c r="C133" s="20">
        <f>SUMIFS(MountainEmpireInventory!P$4:P$949,MountainEmpireInventory!$C$4:$C$949,$B$127,MountainEmpireInventory!$D$4:$D$949,'MountainEmpire Summary'!$B133)</f>
        <v>20000</v>
      </c>
      <c r="D133" s="20">
        <f>SUMIFS(MountainEmpireInventory!Q$4:Q$949,MountainEmpireInventory!$C$4:$C$949,$B$127,MountainEmpireInventory!$D$4:$D$949,'MountainEmpire Summary'!$B133)</f>
        <v>41200</v>
      </c>
      <c r="E133" s="20">
        <f>SUMIFS(MountainEmpireInventory!R$4:R$949,MountainEmpireInventory!$C$4:$C$949,$B$127,MountainEmpireInventory!$D$4:$D$949,'MountainEmpire Summary'!$B133)</f>
        <v>0</v>
      </c>
      <c r="F133" s="20">
        <f>SUMIFS(MountainEmpireInventory!S$4:S$949,MountainEmpireInventory!$C$4:$C$949,$B$127,MountainEmpireInventory!$D$4:$D$949,'MountainEmpire Summary'!$B133)</f>
        <v>0</v>
      </c>
      <c r="G133" s="20">
        <f>SUMIFS(MountainEmpireInventory!T$4:T$949,MountainEmpireInventory!$C$4:$C$949,$B$127,MountainEmpireInventory!$D$4:$D$949,'MountainEmpire Summary'!$B133)</f>
        <v>0</v>
      </c>
      <c r="H133" s="20">
        <f>SUMIFS(MountainEmpireInventory!U$4:U$949,MountainEmpireInventory!$C$4:$C$949,$B$127,MountainEmpireInventory!$D$4:$D$949,'MountainEmpire Summary'!$B133)</f>
        <v>0</v>
      </c>
      <c r="I133" s="20">
        <f>SUMIFS(MountainEmpireInventory!V$4:V$949,MountainEmpireInventory!$C$4:$C$949,$B$127,MountainEmpireInventory!$D$4:$D$949,'MountainEmpire Summary'!$B133)</f>
        <v>0</v>
      </c>
      <c r="J133" s="20">
        <f>SUMIFS(MountainEmpireInventory!W$4:W$949,MountainEmpireInventory!$C$4:$C$949,$B$127,MountainEmpireInventory!$D$4:$D$949,'MountainEmpire Summary'!$B133)</f>
        <v>0</v>
      </c>
      <c r="K133" s="20">
        <f>SUMIFS(MountainEmpireInventory!X$4:X$949,MountainEmpireInventory!$C$4:$C$949,$B$127,MountainEmpireInventory!$D$4:$D$949,'MountainEmpire Summary'!$B133)</f>
        <v>0</v>
      </c>
      <c r="L133" s="20">
        <f>SUMIFS(MountainEmpireInventory!Y$4:Y$949,MountainEmpireInventory!$C$4:$C$949,$B$127,MountainEmpireInventory!$D$4:$D$949,'MountainEmpire Summary'!$B133)</f>
        <v>0</v>
      </c>
      <c r="M133" s="20">
        <f>SUMIFS(MountainEmpireInventory!Z$4:Z$949,MountainEmpireInventory!$C$4:$C$949,$B$127,MountainEmpireInventory!$D$4:$D$949,'MountainEmpire Summary'!$B133)</f>
        <v>0</v>
      </c>
      <c r="N133" s="20">
        <f>SUMIFS(MountainEmpireInventory!AA$4:AA$949,MountainEmpireInventory!$C$4:$C$949,$B$127,MountainEmpireInventory!$D$4:$D$949,'MountainEmpire Summary'!$B133)</f>
        <v>0</v>
      </c>
      <c r="O133" s="20">
        <f>SUMIFS(MountainEmpireInventory!AB$4:AB$949,MountainEmpireInventory!$C$4:$C$949,$B$127,MountainEmpireInventory!$D$4:$D$949,'MountainEmpire Summary'!$B133)</f>
        <v>0</v>
      </c>
      <c r="P133" s="20">
        <f>SUMIFS(MountainEmpireInventory!AC$4:AC$949,MountainEmpireInventory!$C$4:$C$949,$B$127,MountainEmpireInventory!$D$4:$D$949,'MountainEmpire Summary'!$B133)</f>
        <v>0</v>
      </c>
      <c r="Q133" s="20">
        <f>SUMIFS(MountainEmpireInventory!AD$4:AD$949,MountainEmpireInventory!$C$4:$C$949,$B$127,MountainEmpireInventory!$D$4:$D$949,'MountainEmpire Summary'!$B133)</f>
        <v>0</v>
      </c>
      <c r="R133" s="20">
        <f>SUMIFS(MountainEmpireInventory!AE$4:AE$949,MountainEmpireInventory!$C$4:$C$949,$B$127,MountainEmpireInventory!$D$4:$D$949,'MountainEmpire Summary'!$B133)</f>
        <v>29000</v>
      </c>
      <c r="S133" s="20">
        <f>SUMIFS(MountainEmpireInventory!AF$4:AF$949,MountainEmpireInventory!$C$4:$C$949,$B$127,MountainEmpireInventory!$D$4:$D$949,'MountainEmpire Summary'!$B133)</f>
        <v>0</v>
      </c>
      <c r="T133" s="20">
        <f>SUMIFS(MountainEmpireInventory!AG$4:AG$949,MountainEmpireInventory!$C$4:$C$949,$B$127,MountainEmpireInventory!$D$4:$D$949,'MountainEmpire Summary'!$B133)</f>
        <v>0</v>
      </c>
      <c r="U133" s="20">
        <f>SUMIFS(MountainEmpireInventory!AH$4:AH$949,MountainEmpireInventory!$C$4:$C$949,$B$127,MountainEmpireInventory!$D$4:$D$949,'MountainEmpire Summary'!$B133)</f>
        <v>0</v>
      </c>
      <c r="V133" s="20">
        <f>SUMIFS(MountainEmpireInventory!AI$4:AI$949,MountainEmpireInventory!$C$4:$C$949,$B$127,MountainEmpireInventory!$D$4:$D$949,'MountainEmpire Summary'!$B133)</f>
        <v>0</v>
      </c>
      <c r="W133" s="15">
        <f t="shared" si="97"/>
        <v>90200</v>
      </c>
    </row>
    <row r="134" spans="2:23" x14ac:dyDescent="0.3">
      <c r="B134" s="14" t="s">
        <v>4</v>
      </c>
      <c r="C134" s="20">
        <f>SUMIFS(MountainEmpireInventory!P$4:P$949,MountainEmpireInventory!$C$4:$C$949,$B$127,MountainEmpireInventory!$D$4:$D$949,'MountainEmpire Summary'!$B134)</f>
        <v>114476.74999999999</v>
      </c>
      <c r="D134" s="20">
        <f>SUMIFS(MountainEmpireInventory!Q$4:Q$949,MountainEmpireInventory!$C$4:$C$949,$B$127,MountainEmpireInventory!$D$4:$D$949,'MountainEmpire Summary'!$B134)</f>
        <v>0</v>
      </c>
      <c r="E134" s="20">
        <f>SUMIFS(MountainEmpireInventory!R$4:R$949,MountainEmpireInventory!$C$4:$C$949,$B$127,MountainEmpireInventory!$D$4:$D$949,'MountainEmpire Summary'!$B134)</f>
        <v>0</v>
      </c>
      <c r="F134" s="20">
        <f>SUMIFS(MountainEmpireInventory!S$4:S$949,MountainEmpireInventory!$C$4:$C$949,$B$127,MountainEmpireInventory!$D$4:$D$949,'MountainEmpire Summary'!$B134)</f>
        <v>0</v>
      </c>
      <c r="G134" s="20">
        <f>SUMIFS(MountainEmpireInventory!T$4:T$949,MountainEmpireInventory!$C$4:$C$949,$B$127,MountainEmpireInventory!$D$4:$D$949,'MountainEmpire Summary'!$B134)</f>
        <v>0</v>
      </c>
      <c r="H134" s="20">
        <f>SUMIFS(MountainEmpireInventory!U$4:U$949,MountainEmpireInventory!$C$4:$C$949,$B$127,MountainEmpireInventory!$D$4:$D$949,'MountainEmpire Summary'!$B134)</f>
        <v>6224.6624999999985</v>
      </c>
      <c r="I134" s="20">
        <f>SUMIFS(MountainEmpireInventory!V$4:V$949,MountainEmpireInventory!$C$4:$C$949,$B$127,MountainEmpireInventory!$D$4:$D$949,'MountainEmpire Summary'!$B134)</f>
        <v>0</v>
      </c>
      <c r="J134" s="20">
        <f>SUMIFS(MountainEmpireInventory!W$4:W$949,MountainEmpireInventory!$C$4:$C$949,$B$127,MountainEmpireInventory!$D$4:$D$949,'MountainEmpire Summary'!$B134)</f>
        <v>0</v>
      </c>
      <c r="K134" s="20">
        <f>SUMIFS(MountainEmpireInventory!X$4:X$949,MountainEmpireInventory!$C$4:$C$949,$B$127,MountainEmpireInventory!$D$4:$D$949,'MountainEmpire Summary'!$B134)</f>
        <v>0</v>
      </c>
      <c r="L134" s="20">
        <f>SUMIFS(MountainEmpireInventory!Y$4:Y$949,MountainEmpireInventory!$C$4:$C$949,$B$127,MountainEmpireInventory!$D$4:$D$949,'MountainEmpire Summary'!$B134)</f>
        <v>0</v>
      </c>
      <c r="M134" s="20">
        <f>SUMIFS(MountainEmpireInventory!Z$4:Z$949,MountainEmpireInventory!$C$4:$C$949,$B$127,MountainEmpireInventory!$D$4:$D$949,'MountainEmpire Summary'!$B134)</f>
        <v>7036.5749999999989</v>
      </c>
      <c r="N134" s="20">
        <f>SUMIFS(MountainEmpireInventory!AA$4:AA$949,MountainEmpireInventory!$C$4:$C$949,$B$127,MountainEmpireInventory!$D$4:$D$949,'MountainEmpire Summary'!$B134)</f>
        <v>0</v>
      </c>
      <c r="O134" s="20">
        <f>SUMIFS(MountainEmpireInventory!AB$4:AB$949,MountainEmpireInventory!$C$4:$C$949,$B$127,MountainEmpireInventory!$D$4:$D$949,'MountainEmpire Summary'!$B134)</f>
        <v>0</v>
      </c>
      <c r="P134" s="20">
        <f>SUMIFS(MountainEmpireInventory!AC$4:AC$949,MountainEmpireInventory!$C$4:$C$949,$B$127,MountainEmpireInventory!$D$4:$D$949,'MountainEmpire Summary'!$B134)</f>
        <v>0</v>
      </c>
      <c r="Q134" s="20">
        <f>SUMIFS(MountainEmpireInventory!AD$4:AD$949,MountainEmpireInventory!$C$4:$C$949,$B$127,MountainEmpireInventory!$D$4:$D$949,'MountainEmpire Summary'!$B134)</f>
        <v>0</v>
      </c>
      <c r="R134" s="20">
        <f>SUMIFS(MountainEmpireInventory!AE$4:AE$949,MountainEmpireInventory!$C$4:$C$949,$B$127,MountainEmpireInventory!$D$4:$D$949,'MountainEmpire Summary'!$B134)</f>
        <v>7848.4874999999993</v>
      </c>
      <c r="S134" s="20">
        <f>SUMIFS(MountainEmpireInventory!AF$4:AF$949,MountainEmpireInventory!$C$4:$C$949,$B$127,MountainEmpireInventory!$D$4:$D$949,'MountainEmpire Summary'!$B134)</f>
        <v>0</v>
      </c>
      <c r="T134" s="20">
        <f>SUMIFS(MountainEmpireInventory!AG$4:AG$949,MountainEmpireInventory!$C$4:$C$949,$B$127,MountainEmpireInventory!$D$4:$D$949,'MountainEmpire Summary'!$B134)</f>
        <v>0</v>
      </c>
      <c r="U134" s="20">
        <f>SUMIFS(MountainEmpireInventory!AH$4:AH$949,MountainEmpireInventory!$C$4:$C$949,$B$127,MountainEmpireInventory!$D$4:$D$949,'MountainEmpire Summary'!$B134)</f>
        <v>0</v>
      </c>
      <c r="V134" s="20">
        <f>SUMIFS(MountainEmpireInventory!AI$4:AI$949,MountainEmpireInventory!$C$4:$C$949,$B$127,MountainEmpireInventory!$D$4:$D$949,'MountainEmpire Summary'!$B134)</f>
        <v>0</v>
      </c>
      <c r="W134" s="15">
        <f t="shared" si="97"/>
        <v>135586.47499999998</v>
      </c>
    </row>
    <row r="135" spans="2:23" x14ac:dyDescent="0.3">
      <c r="B135" s="14" t="s">
        <v>8</v>
      </c>
      <c r="C135" s="20">
        <f>SUMIFS(MountainEmpireInventory!P$4:P$949,MountainEmpireInventory!$C$4:$C$949,$B$127,MountainEmpireInventory!$D$4:$D$949,'MountainEmpire Summary'!$B135)</f>
        <v>62964</v>
      </c>
      <c r="D135" s="20">
        <f>SUMIFS(MountainEmpireInventory!Q$4:Q$949,MountainEmpireInventory!$C$4:$C$949,$B$127,MountainEmpireInventory!$D$4:$D$949,'MountainEmpire Summary'!$B135)</f>
        <v>0</v>
      </c>
      <c r="E135" s="20">
        <f>SUMIFS(MountainEmpireInventory!R$4:R$949,MountainEmpireInventory!$C$4:$C$949,$B$127,MountainEmpireInventory!$D$4:$D$949,'MountainEmpire Summary'!$B135)</f>
        <v>0</v>
      </c>
      <c r="F135" s="20">
        <f>SUMIFS(MountainEmpireInventory!S$4:S$949,MountainEmpireInventory!$C$4:$C$949,$B$127,MountainEmpireInventory!$D$4:$D$949,'MountainEmpire Summary'!$B135)</f>
        <v>0</v>
      </c>
      <c r="G135" s="20">
        <f>SUMIFS(MountainEmpireInventory!T$4:T$949,MountainEmpireInventory!$C$4:$C$949,$B$127,MountainEmpireInventory!$D$4:$D$949,'MountainEmpire Summary'!$B135)</f>
        <v>0</v>
      </c>
      <c r="H135" s="20">
        <f>SUMIFS(MountainEmpireInventory!U$4:U$949,MountainEmpireInventory!$C$4:$C$949,$B$127,MountainEmpireInventory!$D$4:$D$949,'MountainEmpire Summary'!$B135)</f>
        <v>0</v>
      </c>
      <c r="I135" s="20">
        <f>SUMIFS(MountainEmpireInventory!V$4:V$949,MountainEmpireInventory!$C$4:$C$949,$B$127,MountainEmpireInventory!$D$4:$D$949,'MountainEmpire Summary'!$B135)</f>
        <v>0</v>
      </c>
      <c r="J135" s="20">
        <f>SUMIFS(MountainEmpireInventory!W$4:W$949,MountainEmpireInventory!$C$4:$C$949,$B$127,MountainEmpireInventory!$D$4:$D$949,'MountainEmpire Summary'!$B135)</f>
        <v>0</v>
      </c>
      <c r="K135" s="20">
        <f>SUMIFS(MountainEmpireInventory!X$4:X$949,MountainEmpireInventory!$C$4:$C$949,$B$127,MountainEmpireInventory!$D$4:$D$949,'MountainEmpire Summary'!$B135)</f>
        <v>0</v>
      </c>
      <c r="L135" s="20">
        <f>SUMIFS(MountainEmpireInventory!Y$4:Y$949,MountainEmpireInventory!$C$4:$C$949,$B$127,MountainEmpireInventory!$D$4:$D$949,'MountainEmpire Summary'!$B135)</f>
        <v>0</v>
      </c>
      <c r="M135" s="20">
        <f>SUMIFS(MountainEmpireInventory!Z$4:Z$949,MountainEmpireInventory!$C$4:$C$949,$B$127,MountainEmpireInventory!$D$4:$D$949,'MountainEmpire Summary'!$B135)</f>
        <v>0</v>
      </c>
      <c r="N135" s="20">
        <f>SUMIFS(MountainEmpireInventory!AA$4:AA$949,MountainEmpireInventory!$C$4:$C$949,$B$127,MountainEmpireInventory!$D$4:$D$949,'MountainEmpire Summary'!$B135)</f>
        <v>48358.8</v>
      </c>
      <c r="O135" s="20">
        <f>SUMIFS(MountainEmpireInventory!AB$4:AB$949,MountainEmpireInventory!$C$4:$C$949,$B$127,MountainEmpireInventory!$D$4:$D$949,'MountainEmpire Summary'!$B135)</f>
        <v>0</v>
      </c>
      <c r="P135" s="20">
        <f>SUMIFS(MountainEmpireInventory!AC$4:AC$949,MountainEmpireInventory!$C$4:$C$949,$B$127,MountainEmpireInventory!$D$4:$D$949,'MountainEmpire Summary'!$B135)</f>
        <v>0</v>
      </c>
      <c r="Q135" s="20">
        <f>SUMIFS(MountainEmpireInventory!AD$4:AD$949,MountainEmpireInventory!$C$4:$C$949,$B$127,MountainEmpireInventory!$D$4:$D$949,'MountainEmpire Summary'!$B135)</f>
        <v>0</v>
      </c>
      <c r="R135" s="20">
        <f>SUMIFS(MountainEmpireInventory!AE$4:AE$949,MountainEmpireInventory!$C$4:$C$949,$B$127,MountainEmpireInventory!$D$4:$D$949,'MountainEmpire Summary'!$B135)</f>
        <v>0</v>
      </c>
      <c r="S135" s="20">
        <f>SUMIFS(MountainEmpireInventory!AF$4:AF$949,MountainEmpireInventory!$C$4:$C$949,$B$127,MountainEmpireInventory!$D$4:$D$949,'MountainEmpire Summary'!$B135)</f>
        <v>0</v>
      </c>
      <c r="T135" s="20">
        <f>SUMIFS(MountainEmpireInventory!AG$4:AG$949,MountainEmpireInventory!$C$4:$C$949,$B$127,MountainEmpireInventory!$D$4:$D$949,'MountainEmpire Summary'!$B135)</f>
        <v>0</v>
      </c>
      <c r="U135" s="20">
        <f>SUMIFS(MountainEmpireInventory!AH$4:AH$949,MountainEmpireInventory!$C$4:$C$949,$B$127,MountainEmpireInventory!$D$4:$D$949,'MountainEmpire Summary'!$B135)</f>
        <v>0</v>
      </c>
      <c r="V135" s="20">
        <f>SUMIFS(MountainEmpireInventory!AI$4:AI$949,MountainEmpireInventory!$C$4:$C$949,$B$127,MountainEmpireInventory!$D$4:$D$949,'MountainEmpire Summary'!$B135)</f>
        <v>0</v>
      </c>
      <c r="W135" s="15">
        <f t="shared" si="97"/>
        <v>111322.8</v>
      </c>
    </row>
    <row r="136" spans="2:23" x14ac:dyDescent="0.3">
      <c r="B136" s="14" t="s">
        <v>3</v>
      </c>
      <c r="C136" s="20">
        <f>SUMIFS(MountainEmpireInventory!P$4:P$949,MountainEmpireInventory!$C$4:$C$949,$B$127,MountainEmpireInventory!$D$4:$D$949,'MountainEmpire Summary'!$B136)</f>
        <v>59694</v>
      </c>
      <c r="D136" s="20">
        <f>SUMIFS(MountainEmpireInventory!Q$4:Q$949,MountainEmpireInventory!$C$4:$C$949,$B$127,MountainEmpireInventory!$D$4:$D$949,'MountainEmpire Summary'!$B136)</f>
        <v>8356.39</v>
      </c>
      <c r="E136" s="20">
        <f>SUMIFS(MountainEmpireInventory!R$4:R$949,MountainEmpireInventory!$C$4:$C$949,$B$127,MountainEmpireInventory!$D$4:$D$949,'MountainEmpire Summary'!$B136)</f>
        <v>0</v>
      </c>
      <c r="F136" s="20">
        <f>SUMIFS(MountainEmpireInventory!S$4:S$949,MountainEmpireInventory!$C$4:$C$949,$B$127,MountainEmpireInventory!$D$4:$D$949,'MountainEmpire Summary'!$B136)</f>
        <v>0</v>
      </c>
      <c r="G136" s="20">
        <f>SUMIFS(MountainEmpireInventory!T$4:T$949,MountainEmpireInventory!$C$4:$C$949,$B$127,MountainEmpireInventory!$D$4:$D$949,'MountainEmpire Summary'!$B136)</f>
        <v>0</v>
      </c>
      <c r="H136" s="20">
        <f>SUMIFS(MountainEmpireInventory!U$4:U$949,MountainEmpireInventory!$C$4:$C$949,$B$127,MountainEmpireInventory!$D$4:$D$949,'MountainEmpire Summary'!$B136)</f>
        <v>0</v>
      </c>
      <c r="I136" s="20">
        <f>SUMIFS(MountainEmpireInventory!V$4:V$949,MountainEmpireInventory!$C$4:$C$949,$B$127,MountainEmpireInventory!$D$4:$D$949,'MountainEmpire Summary'!$B136)</f>
        <v>11044.8</v>
      </c>
      <c r="J136" s="20">
        <f>SUMIFS(MountainEmpireInventory!W$4:W$949,MountainEmpireInventory!$C$4:$C$949,$B$127,MountainEmpireInventory!$D$4:$D$949,'MountainEmpire Summary'!$B136)</f>
        <v>0</v>
      </c>
      <c r="K136" s="20">
        <f>SUMIFS(MountainEmpireInventory!X$4:X$949,MountainEmpireInventory!$C$4:$C$949,$B$127,MountainEmpireInventory!$D$4:$D$949,'MountainEmpire Summary'!$B136)</f>
        <v>0</v>
      </c>
      <c r="L136" s="20">
        <f>SUMIFS(MountainEmpireInventory!Y$4:Y$949,MountainEmpireInventory!$C$4:$C$949,$B$127,MountainEmpireInventory!$D$4:$D$949,'MountainEmpire Summary'!$B136)</f>
        <v>0</v>
      </c>
      <c r="M136" s="20">
        <f>SUMIFS(MountainEmpireInventory!Z$4:Z$949,MountainEmpireInventory!$C$4:$C$949,$B$127,MountainEmpireInventory!$D$4:$D$949,'MountainEmpire Summary'!$B136)</f>
        <v>9859.2000000000007</v>
      </c>
      <c r="N136" s="20">
        <f>SUMIFS(MountainEmpireInventory!AA$4:AA$949,MountainEmpireInventory!$C$4:$C$949,$B$127,MountainEmpireInventory!$D$4:$D$949,'MountainEmpire Summary'!$B136)</f>
        <v>4728.1500000000005</v>
      </c>
      <c r="O136" s="20">
        <f>SUMIFS(MountainEmpireInventory!AB$4:AB$949,MountainEmpireInventory!$C$4:$C$949,$B$127,MountainEmpireInventory!$D$4:$D$949,'MountainEmpire Summary'!$B136)</f>
        <v>0</v>
      </c>
      <c r="P136" s="20">
        <f>SUMIFS(MountainEmpireInventory!AC$4:AC$949,MountainEmpireInventory!$C$4:$C$949,$B$127,MountainEmpireInventory!$D$4:$D$949,'MountainEmpire Summary'!$B136)</f>
        <v>23310.300000000003</v>
      </c>
      <c r="Q136" s="20">
        <f>SUMIFS(MountainEmpireInventory!AD$4:AD$949,MountainEmpireInventory!$C$4:$C$949,$B$127,MountainEmpireInventory!$D$4:$D$949,'MountainEmpire Summary'!$B136)</f>
        <v>0</v>
      </c>
      <c r="R136" s="20">
        <f>SUMIFS(MountainEmpireInventory!AE$4:AE$949,MountainEmpireInventory!$C$4:$C$949,$B$127,MountainEmpireInventory!$D$4:$D$949,'MountainEmpire Summary'!$B136)</f>
        <v>0</v>
      </c>
      <c r="S136" s="20">
        <f>SUMIFS(MountainEmpireInventory!AF$4:AF$949,MountainEmpireInventory!$C$4:$C$949,$B$127,MountainEmpireInventory!$D$4:$D$949,'MountainEmpire Summary'!$B136)</f>
        <v>12007.24</v>
      </c>
      <c r="T136" s="20">
        <f>SUMIFS(MountainEmpireInventory!AG$4:AG$949,MountainEmpireInventory!$C$4:$C$949,$B$127,MountainEmpireInventory!$D$4:$D$949,'MountainEmpire Summary'!$B136)</f>
        <v>0</v>
      </c>
      <c r="U136" s="20">
        <f>SUMIFS(MountainEmpireInventory!AH$4:AH$949,MountainEmpireInventory!$C$4:$C$949,$B$127,MountainEmpireInventory!$D$4:$D$949,'MountainEmpire Summary'!$B136)</f>
        <v>0</v>
      </c>
      <c r="V136" s="20">
        <f>SUMIFS(MountainEmpireInventory!AI$4:AI$949,MountainEmpireInventory!$C$4:$C$949,$B$127,MountainEmpireInventory!$D$4:$D$949,'MountainEmpire Summary'!$B136)</f>
        <v>0</v>
      </c>
      <c r="W136" s="15">
        <f t="shared" si="97"/>
        <v>129000.08</v>
      </c>
    </row>
    <row r="137" spans="2:23" x14ac:dyDescent="0.3">
      <c r="B137" s="22" t="s">
        <v>157</v>
      </c>
      <c r="C137" s="20">
        <f>SUM(C129:C136)</f>
        <v>365412.94999999995</v>
      </c>
      <c r="D137" s="20">
        <f t="shared" ref="D137:V137" si="98">SUM(D129:D136)</f>
        <v>72290.549999999988</v>
      </c>
      <c r="E137" s="20">
        <f t="shared" si="98"/>
        <v>0</v>
      </c>
      <c r="F137" s="20">
        <f t="shared" si="98"/>
        <v>9623.3920000000016</v>
      </c>
      <c r="G137" s="20">
        <f t="shared" si="98"/>
        <v>0</v>
      </c>
      <c r="H137" s="20">
        <f t="shared" si="98"/>
        <v>61424.662499999991</v>
      </c>
      <c r="I137" s="20">
        <f t="shared" si="98"/>
        <v>34479.599999999999</v>
      </c>
      <c r="J137" s="20">
        <f t="shared" si="98"/>
        <v>0</v>
      </c>
      <c r="K137" s="20">
        <f t="shared" si="98"/>
        <v>0</v>
      </c>
      <c r="L137" s="20">
        <f t="shared" si="98"/>
        <v>0</v>
      </c>
      <c r="M137" s="20">
        <f t="shared" si="98"/>
        <v>27655.875</v>
      </c>
      <c r="N137" s="20">
        <f t="shared" si="98"/>
        <v>92321.95</v>
      </c>
      <c r="O137" s="20">
        <f t="shared" si="98"/>
        <v>6364.7999999999993</v>
      </c>
      <c r="P137" s="20">
        <f t="shared" si="98"/>
        <v>35582.332000000002</v>
      </c>
      <c r="Q137" s="20">
        <f t="shared" si="98"/>
        <v>0</v>
      </c>
      <c r="R137" s="20">
        <f t="shared" si="98"/>
        <v>175064.22749999998</v>
      </c>
      <c r="S137" s="20">
        <f t="shared" si="98"/>
        <v>12007.24</v>
      </c>
      <c r="T137" s="20">
        <f t="shared" si="98"/>
        <v>0</v>
      </c>
      <c r="U137" s="20">
        <f t="shared" si="98"/>
        <v>14414.4</v>
      </c>
      <c r="V137" s="20">
        <f t="shared" si="98"/>
        <v>0</v>
      </c>
      <c r="W137" s="15">
        <f t="shared" si="97"/>
        <v>906641.97899999993</v>
      </c>
    </row>
    <row r="138" spans="2:23" x14ac:dyDescent="0.3">
      <c r="B138" s="30" t="s">
        <v>167</v>
      </c>
      <c r="C138" s="29">
        <f>C137*1.25/(5998*350*0.76)</f>
        <v>0.28628978299784136</v>
      </c>
    </row>
    <row r="139" spans="2:23" x14ac:dyDescent="0.3">
      <c r="B139" s="45"/>
      <c r="C139" s="29"/>
    </row>
    <row r="140" spans="2:23" x14ac:dyDescent="0.3">
      <c r="B140" s="45"/>
      <c r="C140" s="29"/>
    </row>
    <row r="141" spans="2:23" x14ac:dyDescent="0.3">
      <c r="B141" s="18" t="s">
        <v>261</v>
      </c>
    </row>
    <row r="142" spans="2:23" x14ac:dyDescent="0.3">
      <c r="B142" s="13"/>
      <c r="C142" s="19">
        <f>MountainEmpireInventory!$C$1</f>
        <v>2019</v>
      </c>
      <c r="D142" s="13">
        <f>C142+1</f>
        <v>2020</v>
      </c>
      <c r="E142" s="13">
        <f t="shared" ref="E142" si="99">D142+1</f>
        <v>2021</v>
      </c>
      <c r="F142" s="13">
        <f t="shared" ref="F142" si="100">E142+1</f>
        <v>2022</v>
      </c>
      <c r="G142" s="13">
        <f t="shared" ref="G142" si="101">F142+1</f>
        <v>2023</v>
      </c>
      <c r="H142" s="13">
        <f t="shared" ref="H142" si="102">G142+1</f>
        <v>2024</v>
      </c>
      <c r="I142" s="13">
        <f t="shared" ref="I142" si="103">H142+1</f>
        <v>2025</v>
      </c>
      <c r="J142" s="13">
        <f t="shared" ref="J142" si="104">I142+1</f>
        <v>2026</v>
      </c>
      <c r="K142" s="13">
        <f t="shared" ref="K142" si="105">J142+1</f>
        <v>2027</v>
      </c>
      <c r="L142" s="13">
        <f t="shared" ref="L142" si="106">K142+1</f>
        <v>2028</v>
      </c>
      <c r="M142" s="13">
        <f t="shared" ref="M142" si="107">L142+1</f>
        <v>2029</v>
      </c>
      <c r="N142" s="13">
        <f t="shared" ref="N142" si="108">M142+1</f>
        <v>2030</v>
      </c>
      <c r="O142" s="13">
        <f t="shared" ref="O142" si="109">N142+1</f>
        <v>2031</v>
      </c>
      <c r="P142" s="13">
        <f t="shared" ref="P142" si="110">O142+1</f>
        <v>2032</v>
      </c>
      <c r="Q142" s="13">
        <f t="shared" ref="Q142" si="111">P142+1</f>
        <v>2033</v>
      </c>
      <c r="R142" s="13">
        <f t="shared" ref="R142" si="112">Q142+1</f>
        <v>2034</v>
      </c>
      <c r="S142" s="13">
        <f t="shared" ref="S142" si="113">R142+1</f>
        <v>2035</v>
      </c>
      <c r="T142" s="13">
        <f t="shared" ref="T142" si="114">S142+1</f>
        <v>2036</v>
      </c>
      <c r="U142" s="13">
        <f t="shared" ref="U142" si="115">T142+1</f>
        <v>2037</v>
      </c>
      <c r="V142" s="13">
        <f t="shared" ref="V142" si="116">U142+1</f>
        <v>2038</v>
      </c>
      <c r="W142" s="13" t="s">
        <v>157</v>
      </c>
    </row>
    <row r="143" spans="2:23" x14ac:dyDescent="0.3">
      <c r="B143" s="14" t="s">
        <v>9</v>
      </c>
      <c r="C143" s="20">
        <f>SUMIFS(MountainEmpireInventory!P$4:P$949,MountainEmpireInventory!$C$4:$C$949,$B$141,MountainEmpireInventory!$D$4:$D$949,'MountainEmpire Summary'!$B143)</f>
        <v>63440</v>
      </c>
      <c r="D143" s="20">
        <f>SUMIFS(MountainEmpireInventory!Q$4:Q$949,MountainEmpireInventory!$C$4:$C$949,$B$141,MountainEmpireInventory!$D$4:$D$949,'MountainEmpire Summary'!$B143)</f>
        <v>1648</v>
      </c>
      <c r="E143" s="20">
        <f>SUMIFS(MountainEmpireInventory!R$4:R$949,MountainEmpireInventory!$C$4:$C$949,$B$141,MountainEmpireInventory!$D$4:$D$949,'MountainEmpire Summary'!$B143)</f>
        <v>41530.800000000003</v>
      </c>
      <c r="F143" s="20">
        <f>SUMIFS(MountainEmpireInventory!S$4:S$949,MountainEmpireInventory!$C$4:$C$949,$B$141,MountainEmpireInventory!$D$4:$D$949,'MountainEmpire Summary'!$B143)</f>
        <v>10464</v>
      </c>
      <c r="G143" s="20">
        <f>SUMIFS(MountainEmpireInventory!T$4:T$949,MountainEmpireInventory!$C$4:$C$949,$B$141,MountainEmpireInventory!$D$4:$D$949,'MountainEmpire Summary'!$B143)</f>
        <v>6451.2000000000007</v>
      </c>
      <c r="H143" s="20">
        <f>SUMIFS(MountainEmpireInventory!U$4:U$949,MountainEmpireInventory!$C$4:$C$949,$B$141,MountainEmpireInventory!$D$4:$D$949,'MountainEmpire Summary'!$B143)</f>
        <v>0</v>
      </c>
      <c r="I143" s="20">
        <f>SUMIFS(MountainEmpireInventory!V$4:V$949,MountainEmpireInventory!$C$4:$C$949,$B$141,MountainEmpireInventory!$D$4:$D$949,'MountainEmpire Summary'!$B143)</f>
        <v>0</v>
      </c>
      <c r="J143" s="20">
        <f>SUMIFS(MountainEmpireInventory!W$4:W$949,MountainEmpireInventory!$C$4:$C$949,$B$141,MountainEmpireInventory!$D$4:$D$949,'MountainEmpire Summary'!$B143)</f>
        <v>0</v>
      </c>
      <c r="K143" s="20">
        <f>SUMIFS(MountainEmpireInventory!X$4:X$949,MountainEmpireInventory!$C$4:$C$949,$B$141,MountainEmpireInventory!$D$4:$D$949,'MountainEmpire Summary'!$B143)</f>
        <v>0</v>
      </c>
      <c r="L143" s="20">
        <f>SUMIFS(MountainEmpireInventory!Y$4:Y$949,MountainEmpireInventory!$C$4:$C$949,$B$141,MountainEmpireInventory!$D$4:$D$949,'MountainEmpire Summary'!$B143)</f>
        <v>0</v>
      </c>
      <c r="M143" s="20">
        <f>SUMIFS(MountainEmpireInventory!Z$4:Z$949,MountainEmpireInventory!$C$4:$C$949,$B$141,MountainEmpireInventory!$D$4:$D$949,'MountainEmpire Summary'!$B143)</f>
        <v>32032</v>
      </c>
      <c r="N143" s="20">
        <f>SUMIFS(MountainEmpireInventory!AA$4:AA$949,MountainEmpireInventory!$C$4:$C$949,$B$141,MountainEmpireInventory!$D$4:$D$949,'MountainEmpire Summary'!$B143)</f>
        <v>11305</v>
      </c>
      <c r="O143" s="20">
        <f>SUMIFS(MountainEmpireInventory!AB$4:AB$949,MountainEmpireInventory!$C$4:$C$949,$B$141,MountainEmpireInventory!$D$4:$D$949,'MountainEmpire Summary'!$B143)</f>
        <v>28559.999999999996</v>
      </c>
      <c r="P143" s="20">
        <f>SUMIFS(MountainEmpireInventory!AC$4:AC$949,MountainEmpireInventory!$C$4:$C$949,$B$141,MountainEmpireInventory!$D$4:$D$949,'MountainEmpire Summary'!$B143)</f>
        <v>14595.000000000002</v>
      </c>
      <c r="Q143" s="20">
        <f>SUMIFS(MountainEmpireInventory!AD$4:AD$949,MountainEmpireInventory!$C$4:$C$949,$B$141,MountainEmpireInventory!$D$4:$D$949,'MountainEmpire Summary'!$B143)</f>
        <v>14910</v>
      </c>
      <c r="R143" s="20">
        <f>SUMIFS(MountainEmpireInventory!AE$4:AE$949,MountainEmpireInventory!$C$4:$C$949,$B$141,MountainEmpireInventory!$D$4:$D$949,'MountainEmpire Summary'!$B143)</f>
        <v>0</v>
      </c>
      <c r="S143" s="20">
        <f>SUMIFS(MountainEmpireInventory!AF$4:AF$949,MountainEmpireInventory!$C$4:$C$949,$B$141,MountainEmpireInventory!$D$4:$D$949,'MountainEmpire Summary'!$B143)</f>
        <v>0</v>
      </c>
      <c r="T143" s="20">
        <f>SUMIFS(MountainEmpireInventory!AG$4:AG$949,MountainEmpireInventory!$C$4:$C$949,$B$141,MountainEmpireInventory!$D$4:$D$949,'MountainEmpire Summary'!$B143)</f>
        <v>0</v>
      </c>
      <c r="U143" s="20">
        <f>SUMIFS(MountainEmpireInventory!AH$4:AH$949,MountainEmpireInventory!$C$4:$C$949,$B$141,MountainEmpireInventory!$D$4:$D$949,'MountainEmpire Summary'!$B143)</f>
        <v>0</v>
      </c>
      <c r="V143" s="20">
        <f>SUMIFS(MountainEmpireInventory!AI$4:AI$949,MountainEmpireInventory!$C$4:$C$949,$B$141,MountainEmpireInventory!$D$4:$D$949,'MountainEmpire Summary'!$B143)</f>
        <v>0</v>
      </c>
      <c r="W143" s="15">
        <f>SUM(C143:V143)</f>
        <v>224936</v>
      </c>
    </row>
    <row r="144" spans="2:23" x14ac:dyDescent="0.3">
      <c r="B144" s="14" t="s">
        <v>11</v>
      </c>
      <c r="C144" s="20">
        <f>SUMIFS(MountainEmpireInventory!P$4:P$949,MountainEmpireInventory!$C$4:$C$949,$B$141,MountainEmpireInventory!$D$4:$D$949,'MountainEmpire Summary'!$B144)</f>
        <v>52402.5</v>
      </c>
      <c r="D144" s="20">
        <f>SUMIFS(MountainEmpireInventory!Q$4:Q$949,MountainEmpireInventory!$C$4:$C$949,$B$141,MountainEmpireInventory!$D$4:$D$949,'MountainEmpire Summary'!$B144)</f>
        <v>0</v>
      </c>
      <c r="E144" s="20">
        <f>SUMIFS(MountainEmpireInventory!R$4:R$949,MountainEmpireInventory!$C$4:$C$949,$B$141,MountainEmpireInventory!$D$4:$D$949,'MountainEmpire Summary'!$B144)</f>
        <v>0</v>
      </c>
      <c r="F144" s="20">
        <f>SUMIFS(MountainEmpireInventory!S$4:S$949,MountainEmpireInventory!$C$4:$C$949,$B$141,MountainEmpireInventory!$D$4:$D$949,'MountainEmpire Summary'!$B144)</f>
        <v>0</v>
      </c>
      <c r="G144" s="20">
        <f>SUMIFS(MountainEmpireInventory!T$4:T$949,MountainEmpireInventory!$C$4:$C$949,$B$141,MountainEmpireInventory!$D$4:$D$949,'MountainEmpire Summary'!$B144)</f>
        <v>0</v>
      </c>
      <c r="H144" s="20">
        <f>SUMIFS(MountainEmpireInventory!U$4:U$949,MountainEmpireInventory!$C$4:$C$949,$B$141,MountainEmpireInventory!$D$4:$D$949,'MountainEmpire Summary'!$B144)</f>
        <v>0</v>
      </c>
      <c r="I144" s="20">
        <f>SUMIFS(MountainEmpireInventory!V$4:V$949,MountainEmpireInventory!$C$4:$C$949,$B$141,MountainEmpireInventory!$D$4:$D$949,'MountainEmpire Summary'!$B144)</f>
        <v>0</v>
      </c>
      <c r="J144" s="20">
        <f>SUMIFS(MountainEmpireInventory!W$4:W$949,MountainEmpireInventory!$C$4:$C$949,$B$141,MountainEmpireInventory!$D$4:$D$949,'MountainEmpire Summary'!$B144)</f>
        <v>0</v>
      </c>
      <c r="K144" s="20">
        <f>SUMIFS(MountainEmpireInventory!X$4:X$949,MountainEmpireInventory!$C$4:$C$949,$B$141,MountainEmpireInventory!$D$4:$D$949,'MountainEmpire Summary'!$B144)</f>
        <v>0</v>
      </c>
      <c r="L144" s="20">
        <f>SUMIFS(MountainEmpireInventory!Y$4:Y$949,MountainEmpireInventory!$C$4:$C$949,$B$141,MountainEmpireInventory!$D$4:$D$949,'MountainEmpire Summary'!$B144)</f>
        <v>0</v>
      </c>
      <c r="M144" s="20">
        <f>SUMIFS(MountainEmpireInventory!Z$4:Z$949,MountainEmpireInventory!$C$4:$C$949,$B$141,MountainEmpireInventory!$D$4:$D$949,'MountainEmpire Summary'!$B144)</f>
        <v>0</v>
      </c>
      <c r="N144" s="20">
        <f>SUMIFS(MountainEmpireInventory!AA$4:AA$949,MountainEmpireInventory!$C$4:$C$949,$B$141,MountainEmpireInventory!$D$4:$D$949,'MountainEmpire Summary'!$B144)</f>
        <v>0</v>
      </c>
      <c r="O144" s="20">
        <f>SUMIFS(MountainEmpireInventory!AB$4:AB$949,MountainEmpireInventory!$C$4:$C$949,$B$141,MountainEmpireInventory!$D$4:$D$949,'MountainEmpire Summary'!$B144)</f>
        <v>0</v>
      </c>
      <c r="P144" s="20">
        <f>SUMIFS(MountainEmpireInventory!AC$4:AC$949,MountainEmpireInventory!$C$4:$C$949,$B$141,MountainEmpireInventory!$D$4:$D$949,'MountainEmpire Summary'!$B144)</f>
        <v>0</v>
      </c>
      <c r="Q144" s="20">
        <f>SUMIFS(MountainEmpireInventory!AD$4:AD$949,MountainEmpireInventory!$C$4:$C$949,$B$141,MountainEmpireInventory!$D$4:$D$949,'MountainEmpire Summary'!$B144)</f>
        <v>0</v>
      </c>
      <c r="R144" s="20">
        <f>SUMIFS(MountainEmpireInventory!AE$4:AE$949,MountainEmpireInventory!$C$4:$C$949,$B$141,MountainEmpireInventory!$D$4:$D$949,'MountainEmpire Summary'!$B144)</f>
        <v>75983.625</v>
      </c>
      <c r="S144" s="20">
        <f>SUMIFS(MountainEmpireInventory!AF$4:AF$949,MountainEmpireInventory!$C$4:$C$949,$B$141,MountainEmpireInventory!$D$4:$D$949,'MountainEmpire Summary'!$B144)</f>
        <v>0</v>
      </c>
      <c r="T144" s="20">
        <f>SUMIFS(MountainEmpireInventory!AG$4:AG$949,MountainEmpireInventory!$C$4:$C$949,$B$141,MountainEmpireInventory!$D$4:$D$949,'MountainEmpire Summary'!$B144)</f>
        <v>0</v>
      </c>
      <c r="U144" s="20">
        <f>SUMIFS(MountainEmpireInventory!AH$4:AH$949,MountainEmpireInventory!$C$4:$C$949,$B$141,MountainEmpireInventory!$D$4:$D$949,'MountainEmpire Summary'!$B144)</f>
        <v>0</v>
      </c>
      <c r="V144" s="20">
        <f>SUMIFS(MountainEmpireInventory!AI$4:AI$949,MountainEmpireInventory!$C$4:$C$949,$B$141,MountainEmpireInventory!$D$4:$D$949,'MountainEmpire Summary'!$B144)</f>
        <v>0</v>
      </c>
      <c r="W144" s="15">
        <f t="shared" ref="W144:W151" si="117">SUM(C144:V144)</f>
        <v>128386.125</v>
      </c>
    </row>
    <row r="145" spans="2:23" x14ac:dyDescent="0.3">
      <c r="B145" s="14" t="s">
        <v>7</v>
      </c>
      <c r="C145" s="20">
        <f>SUMIFS(MountainEmpireInventory!P$4:P$949,MountainEmpireInventory!$C$4:$C$949,$B$141,MountainEmpireInventory!$D$4:$D$949,'MountainEmpire Summary'!$B145)</f>
        <v>163718</v>
      </c>
      <c r="D145" s="20">
        <f>SUMIFS(MountainEmpireInventory!Q$4:Q$949,MountainEmpireInventory!$C$4:$C$949,$B$141,MountainEmpireInventory!$D$4:$D$949,'MountainEmpire Summary'!$B145)</f>
        <v>0</v>
      </c>
      <c r="E145" s="20">
        <f>SUMIFS(MountainEmpireInventory!R$4:R$949,MountainEmpireInventory!$C$4:$C$949,$B$141,MountainEmpireInventory!$D$4:$D$949,'MountainEmpire Summary'!$B145)</f>
        <v>52368.24</v>
      </c>
      <c r="F145" s="20">
        <f>SUMIFS(MountainEmpireInventory!S$4:S$949,MountainEmpireInventory!$C$4:$C$949,$B$141,MountainEmpireInventory!$D$4:$D$949,'MountainEmpire Summary'!$B145)</f>
        <v>0</v>
      </c>
      <c r="G145" s="20">
        <f>SUMIFS(MountainEmpireInventory!T$4:T$949,MountainEmpireInventory!$C$4:$C$949,$B$141,MountainEmpireInventory!$D$4:$D$949,'MountainEmpire Summary'!$B145)</f>
        <v>0</v>
      </c>
      <c r="H145" s="20">
        <f>SUMIFS(MountainEmpireInventory!U$4:U$949,MountainEmpireInventory!$C$4:$C$949,$B$141,MountainEmpireInventory!$D$4:$D$949,'MountainEmpire Summary'!$B145)</f>
        <v>42191.200000000004</v>
      </c>
      <c r="I145" s="20">
        <f>SUMIFS(MountainEmpireInventory!V$4:V$949,MountainEmpireInventory!$C$4:$C$949,$B$141,MountainEmpireInventory!$D$4:$D$949,'MountainEmpire Summary'!$B145)</f>
        <v>0</v>
      </c>
      <c r="J145" s="20">
        <f>SUMIFS(MountainEmpireInventory!W$4:W$949,MountainEmpireInventory!$C$4:$C$949,$B$141,MountainEmpireInventory!$D$4:$D$949,'MountainEmpire Summary'!$B145)</f>
        <v>0</v>
      </c>
      <c r="K145" s="20">
        <f>SUMIFS(MountainEmpireInventory!X$4:X$949,MountainEmpireInventory!$C$4:$C$949,$B$141,MountainEmpireInventory!$D$4:$D$949,'MountainEmpire Summary'!$B145)</f>
        <v>4836</v>
      </c>
      <c r="L145" s="20">
        <f>SUMIFS(MountainEmpireInventory!Y$4:Y$949,MountainEmpireInventory!$C$4:$C$949,$B$141,MountainEmpireInventory!$D$4:$D$949,'MountainEmpire Summary'!$B145)</f>
        <v>0</v>
      </c>
      <c r="M145" s="20">
        <f>SUMIFS(MountainEmpireInventory!Z$4:Z$949,MountainEmpireInventory!$C$4:$C$949,$B$141,MountainEmpireInventory!$D$4:$D$949,'MountainEmpire Summary'!$B145)</f>
        <v>44713.5</v>
      </c>
      <c r="N145" s="20">
        <f>SUMIFS(MountainEmpireInventory!AA$4:AA$949,MountainEmpireInventory!$C$4:$C$949,$B$141,MountainEmpireInventory!$D$4:$D$949,'MountainEmpire Summary'!$B145)</f>
        <v>0</v>
      </c>
      <c r="O145" s="20">
        <f>SUMIFS(MountainEmpireInventory!AB$4:AB$949,MountainEmpireInventory!$C$4:$C$949,$B$141,MountainEmpireInventory!$D$4:$D$949,'MountainEmpire Summary'!$B145)</f>
        <v>0</v>
      </c>
      <c r="P145" s="20">
        <f>SUMIFS(MountainEmpireInventory!AC$4:AC$949,MountainEmpireInventory!$C$4:$C$949,$B$141,MountainEmpireInventory!$D$4:$D$949,'MountainEmpire Summary'!$B145)</f>
        <v>0</v>
      </c>
      <c r="Q145" s="20">
        <f>SUMIFS(MountainEmpireInventory!AD$4:AD$949,MountainEmpireInventory!$C$4:$C$949,$B$141,MountainEmpireInventory!$D$4:$D$949,'MountainEmpire Summary'!$B145)</f>
        <v>5538</v>
      </c>
      <c r="R145" s="20">
        <f>SUMIFS(MountainEmpireInventory!AE$4:AE$949,MountainEmpireInventory!$C$4:$C$949,$B$141,MountainEmpireInventory!$D$4:$D$949,'MountainEmpire Summary'!$B145)</f>
        <v>240715.95000000013</v>
      </c>
      <c r="S145" s="20">
        <f>SUMIFS(MountainEmpireInventory!AF$4:AF$949,MountainEmpireInventory!$C$4:$C$949,$B$141,MountainEmpireInventory!$D$4:$D$949,'MountainEmpire Summary'!$B145)</f>
        <v>0</v>
      </c>
      <c r="T145" s="20">
        <f>SUMIFS(MountainEmpireInventory!AG$4:AG$949,MountainEmpireInventory!$C$4:$C$949,$B$141,MountainEmpireInventory!$D$4:$D$949,'MountainEmpire Summary'!$B145)</f>
        <v>68711.039999999994</v>
      </c>
      <c r="U145" s="20">
        <f>SUMIFS(MountainEmpireInventory!AH$4:AH$949,MountainEmpireInventory!$C$4:$C$949,$B$141,MountainEmpireInventory!$D$4:$D$949,'MountainEmpire Summary'!$B145)</f>
        <v>0</v>
      </c>
      <c r="V145" s="20">
        <f>SUMIFS(MountainEmpireInventory!AI$4:AI$949,MountainEmpireInventory!$C$4:$C$949,$B$141,MountainEmpireInventory!$D$4:$D$949,'MountainEmpire Summary'!$B145)</f>
        <v>0</v>
      </c>
      <c r="W145" s="15">
        <f t="shared" si="117"/>
        <v>622791.93000000017</v>
      </c>
    </row>
    <row r="146" spans="2:23" x14ac:dyDescent="0.3">
      <c r="B146" s="14" t="s">
        <v>5</v>
      </c>
      <c r="C146" s="20">
        <f>SUMIFS(MountainEmpireInventory!P$4:P$949,MountainEmpireInventory!$C$4:$C$949,$B$141,MountainEmpireInventory!$D$4:$D$949,'MountainEmpire Summary'!$B146)</f>
        <v>36000</v>
      </c>
      <c r="D146" s="20">
        <f>SUMIFS(MountainEmpireInventory!Q$4:Q$949,MountainEmpireInventory!$C$4:$C$949,$B$141,MountainEmpireInventory!$D$4:$D$949,'MountainEmpire Summary'!$B146)</f>
        <v>0</v>
      </c>
      <c r="E146" s="20">
        <f>SUMIFS(MountainEmpireInventory!R$4:R$949,MountainEmpireInventory!$C$4:$C$949,$B$141,MountainEmpireInventory!$D$4:$D$949,'MountainEmpire Summary'!$B146)</f>
        <v>0</v>
      </c>
      <c r="F146" s="20">
        <f>SUMIFS(MountainEmpireInventory!S$4:S$949,MountainEmpireInventory!$C$4:$C$949,$B$141,MountainEmpireInventory!$D$4:$D$949,'MountainEmpire Summary'!$B146)</f>
        <v>0</v>
      </c>
      <c r="G146" s="20">
        <f>SUMIFS(MountainEmpireInventory!T$4:T$949,MountainEmpireInventory!$C$4:$C$949,$B$141,MountainEmpireInventory!$D$4:$D$949,'MountainEmpire Summary'!$B146)</f>
        <v>0</v>
      </c>
      <c r="H146" s="20">
        <f>SUMIFS(MountainEmpireInventory!U$4:U$949,MountainEmpireInventory!$C$4:$C$949,$B$141,MountainEmpireInventory!$D$4:$D$949,'MountainEmpire Summary'!$B146)</f>
        <v>358799.99999999994</v>
      </c>
      <c r="I146" s="20">
        <f>SUMIFS(MountainEmpireInventory!V$4:V$949,MountainEmpireInventory!$C$4:$C$949,$B$141,MountainEmpireInventory!$D$4:$D$949,'MountainEmpire Summary'!$B146)</f>
        <v>0</v>
      </c>
      <c r="J146" s="20">
        <f>SUMIFS(MountainEmpireInventory!W$4:W$949,MountainEmpireInventory!$C$4:$C$949,$B$141,MountainEmpireInventory!$D$4:$D$949,'MountainEmpire Summary'!$B146)</f>
        <v>0</v>
      </c>
      <c r="K146" s="20">
        <f>SUMIFS(MountainEmpireInventory!X$4:X$949,MountainEmpireInventory!$C$4:$C$949,$B$141,MountainEmpireInventory!$D$4:$D$949,'MountainEmpire Summary'!$B146)</f>
        <v>0</v>
      </c>
      <c r="L146" s="20">
        <f>SUMIFS(MountainEmpireInventory!Y$4:Y$949,MountainEmpireInventory!$C$4:$C$949,$B$141,MountainEmpireInventory!$D$4:$D$949,'MountainEmpire Summary'!$B146)</f>
        <v>0</v>
      </c>
      <c r="M146" s="20">
        <f>SUMIFS(MountainEmpireInventory!Z$4:Z$949,MountainEmpireInventory!$C$4:$C$949,$B$141,MountainEmpireInventory!$D$4:$D$949,'MountainEmpire Summary'!$B146)</f>
        <v>0</v>
      </c>
      <c r="N146" s="20">
        <f>SUMIFS(MountainEmpireInventory!AA$4:AA$949,MountainEmpireInventory!$C$4:$C$949,$B$141,MountainEmpireInventory!$D$4:$D$949,'MountainEmpire Summary'!$B146)</f>
        <v>0</v>
      </c>
      <c r="O146" s="20">
        <f>SUMIFS(MountainEmpireInventory!AB$4:AB$949,MountainEmpireInventory!$C$4:$C$949,$B$141,MountainEmpireInventory!$D$4:$D$949,'MountainEmpire Summary'!$B146)</f>
        <v>0</v>
      </c>
      <c r="P146" s="20">
        <f>SUMIFS(MountainEmpireInventory!AC$4:AC$949,MountainEmpireInventory!$C$4:$C$949,$B$141,MountainEmpireInventory!$D$4:$D$949,'MountainEmpire Summary'!$B146)</f>
        <v>0</v>
      </c>
      <c r="Q146" s="20">
        <f>SUMIFS(MountainEmpireInventory!AD$4:AD$949,MountainEmpireInventory!$C$4:$C$949,$B$141,MountainEmpireInventory!$D$4:$D$949,'MountainEmpire Summary'!$B146)</f>
        <v>0</v>
      </c>
      <c r="R146" s="20">
        <f>SUMIFS(MountainEmpireInventory!AE$4:AE$949,MountainEmpireInventory!$C$4:$C$949,$B$141,MountainEmpireInventory!$D$4:$D$949,'MountainEmpire Summary'!$B146)</f>
        <v>52200</v>
      </c>
      <c r="S146" s="20">
        <f>SUMIFS(MountainEmpireInventory!AF$4:AF$949,MountainEmpireInventory!$C$4:$C$949,$B$141,MountainEmpireInventory!$D$4:$D$949,'MountainEmpire Summary'!$B146)</f>
        <v>0</v>
      </c>
      <c r="T146" s="20">
        <f>SUMIFS(MountainEmpireInventory!AG$4:AG$949,MountainEmpireInventory!$C$4:$C$949,$B$141,MountainEmpireInventory!$D$4:$D$949,'MountainEmpire Summary'!$B146)</f>
        <v>0</v>
      </c>
      <c r="U146" s="20">
        <f>SUMIFS(MountainEmpireInventory!AH$4:AH$949,MountainEmpireInventory!$C$4:$C$949,$B$141,MountainEmpireInventory!$D$4:$D$949,'MountainEmpire Summary'!$B146)</f>
        <v>0</v>
      </c>
      <c r="V146" s="20">
        <f>SUMIFS(MountainEmpireInventory!AI$4:AI$949,MountainEmpireInventory!$C$4:$C$949,$B$141,MountainEmpireInventory!$D$4:$D$949,'MountainEmpire Summary'!$B146)</f>
        <v>0</v>
      </c>
      <c r="W146" s="15">
        <f t="shared" si="117"/>
        <v>446999.99999999994</v>
      </c>
    </row>
    <row r="147" spans="2:23" x14ac:dyDescent="0.3">
      <c r="B147" s="14" t="s">
        <v>131</v>
      </c>
      <c r="C147" s="20">
        <f>SUMIFS(MountainEmpireInventory!P$4:P$949,MountainEmpireInventory!$C$4:$C$949,$B$141,MountainEmpireInventory!$D$4:$D$949,'MountainEmpire Summary'!$B147)</f>
        <v>20000</v>
      </c>
      <c r="D147" s="20">
        <f>SUMIFS(MountainEmpireInventory!Q$4:Q$949,MountainEmpireInventory!$C$4:$C$949,$B$141,MountainEmpireInventory!$D$4:$D$949,'MountainEmpire Summary'!$B147)</f>
        <v>41200</v>
      </c>
      <c r="E147" s="20">
        <f>SUMIFS(MountainEmpireInventory!R$4:R$949,MountainEmpireInventory!$C$4:$C$949,$B$141,MountainEmpireInventory!$D$4:$D$949,'MountainEmpire Summary'!$B147)</f>
        <v>0</v>
      </c>
      <c r="F147" s="20">
        <f>SUMIFS(MountainEmpireInventory!S$4:S$949,MountainEmpireInventory!$C$4:$C$949,$B$141,MountainEmpireInventory!$D$4:$D$949,'MountainEmpire Summary'!$B147)</f>
        <v>0</v>
      </c>
      <c r="G147" s="20">
        <f>SUMIFS(MountainEmpireInventory!T$4:T$949,MountainEmpireInventory!$C$4:$C$949,$B$141,MountainEmpireInventory!$D$4:$D$949,'MountainEmpire Summary'!$B147)</f>
        <v>0</v>
      </c>
      <c r="H147" s="20">
        <f>SUMIFS(MountainEmpireInventory!U$4:U$949,MountainEmpireInventory!$C$4:$C$949,$B$141,MountainEmpireInventory!$D$4:$D$949,'MountainEmpire Summary'!$B147)</f>
        <v>0</v>
      </c>
      <c r="I147" s="20">
        <f>SUMIFS(MountainEmpireInventory!V$4:V$949,MountainEmpireInventory!$C$4:$C$949,$B$141,MountainEmpireInventory!$D$4:$D$949,'MountainEmpire Summary'!$B147)</f>
        <v>0</v>
      </c>
      <c r="J147" s="20">
        <f>SUMIFS(MountainEmpireInventory!W$4:W$949,MountainEmpireInventory!$C$4:$C$949,$B$141,MountainEmpireInventory!$D$4:$D$949,'MountainEmpire Summary'!$B147)</f>
        <v>0</v>
      </c>
      <c r="K147" s="20">
        <f>SUMIFS(MountainEmpireInventory!X$4:X$949,MountainEmpireInventory!$C$4:$C$949,$B$141,MountainEmpireInventory!$D$4:$D$949,'MountainEmpire Summary'!$B147)</f>
        <v>0</v>
      </c>
      <c r="L147" s="20">
        <f>SUMIFS(MountainEmpireInventory!Y$4:Y$949,MountainEmpireInventory!$C$4:$C$949,$B$141,MountainEmpireInventory!$D$4:$D$949,'MountainEmpire Summary'!$B147)</f>
        <v>0</v>
      </c>
      <c r="M147" s="20">
        <f>SUMIFS(MountainEmpireInventory!Z$4:Z$949,MountainEmpireInventory!$C$4:$C$949,$B$141,MountainEmpireInventory!$D$4:$D$949,'MountainEmpire Summary'!$B147)</f>
        <v>0</v>
      </c>
      <c r="N147" s="20">
        <f>SUMIFS(MountainEmpireInventory!AA$4:AA$949,MountainEmpireInventory!$C$4:$C$949,$B$141,MountainEmpireInventory!$D$4:$D$949,'MountainEmpire Summary'!$B147)</f>
        <v>0</v>
      </c>
      <c r="O147" s="20">
        <f>SUMIFS(MountainEmpireInventory!AB$4:AB$949,MountainEmpireInventory!$C$4:$C$949,$B$141,MountainEmpireInventory!$D$4:$D$949,'MountainEmpire Summary'!$B147)</f>
        <v>0</v>
      </c>
      <c r="P147" s="20">
        <f>SUMIFS(MountainEmpireInventory!AC$4:AC$949,MountainEmpireInventory!$C$4:$C$949,$B$141,MountainEmpireInventory!$D$4:$D$949,'MountainEmpire Summary'!$B147)</f>
        <v>0</v>
      </c>
      <c r="Q147" s="20">
        <f>SUMIFS(MountainEmpireInventory!AD$4:AD$949,MountainEmpireInventory!$C$4:$C$949,$B$141,MountainEmpireInventory!$D$4:$D$949,'MountainEmpire Summary'!$B147)</f>
        <v>0</v>
      </c>
      <c r="R147" s="20">
        <f>SUMIFS(MountainEmpireInventory!AE$4:AE$949,MountainEmpireInventory!$C$4:$C$949,$B$141,MountainEmpireInventory!$D$4:$D$949,'MountainEmpire Summary'!$B147)</f>
        <v>29000</v>
      </c>
      <c r="S147" s="20">
        <f>SUMIFS(MountainEmpireInventory!AF$4:AF$949,MountainEmpireInventory!$C$4:$C$949,$B$141,MountainEmpireInventory!$D$4:$D$949,'MountainEmpire Summary'!$B147)</f>
        <v>0</v>
      </c>
      <c r="T147" s="20">
        <f>SUMIFS(MountainEmpireInventory!AG$4:AG$949,MountainEmpireInventory!$C$4:$C$949,$B$141,MountainEmpireInventory!$D$4:$D$949,'MountainEmpire Summary'!$B147)</f>
        <v>0</v>
      </c>
      <c r="U147" s="20">
        <f>SUMIFS(MountainEmpireInventory!AH$4:AH$949,MountainEmpireInventory!$C$4:$C$949,$B$141,MountainEmpireInventory!$D$4:$D$949,'MountainEmpire Summary'!$B147)</f>
        <v>0</v>
      </c>
      <c r="V147" s="20">
        <f>SUMIFS(MountainEmpireInventory!AI$4:AI$949,MountainEmpireInventory!$C$4:$C$949,$B$141,MountainEmpireInventory!$D$4:$D$949,'MountainEmpire Summary'!$B147)</f>
        <v>0</v>
      </c>
      <c r="W147" s="15">
        <f t="shared" si="117"/>
        <v>90200</v>
      </c>
    </row>
    <row r="148" spans="2:23" x14ac:dyDescent="0.3">
      <c r="B148" s="14" t="s">
        <v>4</v>
      </c>
      <c r="C148" s="20">
        <f>SUMIFS(MountainEmpireInventory!P$4:P$949,MountainEmpireInventory!$C$4:$C$949,$B$141,MountainEmpireInventory!$D$4:$D$949,'MountainEmpire Summary'!$B148)</f>
        <v>215474.65</v>
      </c>
      <c r="D148" s="20">
        <f>SUMIFS(MountainEmpireInventory!Q$4:Q$949,MountainEmpireInventory!$C$4:$C$949,$B$141,MountainEmpireInventory!$D$4:$D$949,'MountainEmpire Summary'!$B148)</f>
        <v>0</v>
      </c>
      <c r="E148" s="20">
        <f>SUMIFS(MountainEmpireInventory!R$4:R$949,MountainEmpireInventory!$C$4:$C$949,$B$141,MountainEmpireInventory!$D$4:$D$949,'MountainEmpire Summary'!$B148)</f>
        <v>0</v>
      </c>
      <c r="F148" s="20">
        <f>SUMIFS(MountainEmpireInventory!S$4:S$949,MountainEmpireInventory!$C$4:$C$949,$B$141,MountainEmpireInventory!$D$4:$D$949,'MountainEmpire Summary'!$B148)</f>
        <v>0</v>
      </c>
      <c r="G148" s="20">
        <f>SUMIFS(MountainEmpireInventory!T$4:T$949,MountainEmpireInventory!$C$4:$C$949,$B$141,MountainEmpireInventory!$D$4:$D$949,'MountainEmpire Summary'!$B148)</f>
        <v>0</v>
      </c>
      <c r="H148" s="20">
        <f>SUMIFS(MountainEmpireInventory!U$4:U$949,MountainEmpireInventory!$C$4:$C$949,$B$141,MountainEmpireInventory!$D$4:$D$949,'MountainEmpire Summary'!$B148)</f>
        <v>13656.422499999999</v>
      </c>
      <c r="I148" s="20">
        <f>SUMIFS(MountainEmpireInventory!V$4:V$949,MountainEmpireInventory!$C$4:$C$949,$B$141,MountainEmpireInventory!$D$4:$D$949,'MountainEmpire Summary'!$B148)</f>
        <v>0</v>
      </c>
      <c r="J148" s="20">
        <f>SUMIFS(MountainEmpireInventory!W$4:W$949,MountainEmpireInventory!$C$4:$C$949,$B$141,MountainEmpireInventory!$D$4:$D$949,'MountainEmpire Summary'!$B148)</f>
        <v>0</v>
      </c>
      <c r="K148" s="20">
        <f>SUMIFS(MountainEmpireInventory!X$4:X$949,MountainEmpireInventory!$C$4:$C$949,$B$141,MountainEmpireInventory!$D$4:$D$949,'MountainEmpire Summary'!$B148)</f>
        <v>0</v>
      </c>
      <c r="L148" s="20">
        <f>SUMIFS(MountainEmpireInventory!Y$4:Y$949,MountainEmpireInventory!$C$4:$C$949,$B$141,MountainEmpireInventory!$D$4:$D$949,'MountainEmpire Summary'!$B148)</f>
        <v>0</v>
      </c>
      <c r="M148" s="20">
        <f>SUMIFS(MountainEmpireInventory!Z$4:Z$949,MountainEmpireInventory!$C$4:$C$949,$B$141,MountainEmpireInventory!$D$4:$D$949,'MountainEmpire Summary'!$B148)</f>
        <v>15437.695</v>
      </c>
      <c r="N148" s="20">
        <f>SUMIFS(MountainEmpireInventory!AA$4:AA$949,MountainEmpireInventory!$C$4:$C$949,$B$141,MountainEmpireInventory!$D$4:$D$949,'MountainEmpire Summary'!$B148)</f>
        <v>0</v>
      </c>
      <c r="O148" s="20">
        <f>SUMIFS(MountainEmpireInventory!AB$4:AB$949,MountainEmpireInventory!$C$4:$C$949,$B$141,MountainEmpireInventory!$D$4:$D$949,'MountainEmpire Summary'!$B148)</f>
        <v>0</v>
      </c>
      <c r="P148" s="20">
        <f>SUMIFS(MountainEmpireInventory!AC$4:AC$949,MountainEmpireInventory!$C$4:$C$949,$B$141,MountainEmpireInventory!$D$4:$D$949,'MountainEmpire Summary'!$B148)</f>
        <v>0</v>
      </c>
      <c r="Q148" s="20">
        <f>SUMIFS(MountainEmpireInventory!AD$4:AD$949,MountainEmpireInventory!$C$4:$C$949,$B$141,MountainEmpireInventory!$D$4:$D$949,'MountainEmpire Summary'!$B148)</f>
        <v>0</v>
      </c>
      <c r="R148" s="20">
        <f>SUMIFS(MountainEmpireInventory!AE$4:AE$949,MountainEmpireInventory!$C$4:$C$949,$B$141,MountainEmpireInventory!$D$4:$D$949,'MountainEmpire Summary'!$B148)</f>
        <v>17218.967499999999</v>
      </c>
      <c r="S148" s="20">
        <f>SUMIFS(MountainEmpireInventory!AF$4:AF$949,MountainEmpireInventory!$C$4:$C$949,$B$141,MountainEmpireInventory!$D$4:$D$949,'MountainEmpire Summary'!$B148)</f>
        <v>0</v>
      </c>
      <c r="T148" s="20">
        <f>SUMIFS(MountainEmpireInventory!AG$4:AG$949,MountainEmpireInventory!$C$4:$C$949,$B$141,MountainEmpireInventory!$D$4:$D$949,'MountainEmpire Summary'!$B148)</f>
        <v>0</v>
      </c>
      <c r="U148" s="20">
        <f>SUMIFS(MountainEmpireInventory!AH$4:AH$949,MountainEmpireInventory!$C$4:$C$949,$B$141,MountainEmpireInventory!$D$4:$D$949,'MountainEmpire Summary'!$B148)</f>
        <v>0</v>
      </c>
      <c r="V148" s="20">
        <f>SUMIFS(MountainEmpireInventory!AI$4:AI$949,MountainEmpireInventory!$C$4:$C$949,$B$141,MountainEmpireInventory!$D$4:$D$949,'MountainEmpire Summary'!$B148)</f>
        <v>0</v>
      </c>
      <c r="W148" s="15">
        <f t="shared" si="117"/>
        <v>261787.73499999999</v>
      </c>
    </row>
    <row r="149" spans="2:23" x14ac:dyDescent="0.3">
      <c r="B149" s="14" t="s">
        <v>8</v>
      </c>
      <c r="C149" s="20">
        <f>SUMIFS(MountainEmpireInventory!P$4:P$949,MountainEmpireInventory!$C$4:$C$949,$B$141,MountainEmpireInventory!$D$4:$D$949,'MountainEmpire Summary'!$B149)</f>
        <v>34560</v>
      </c>
      <c r="D149" s="20">
        <f>SUMIFS(MountainEmpireInventory!Q$4:Q$949,MountainEmpireInventory!$C$4:$C$949,$B$141,MountainEmpireInventory!$D$4:$D$949,'MountainEmpire Summary'!$B149)</f>
        <v>0</v>
      </c>
      <c r="E149" s="20">
        <f>SUMIFS(MountainEmpireInventory!R$4:R$949,MountainEmpireInventory!$C$4:$C$949,$B$141,MountainEmpireInventory!$D$4:$D$949,'MountainEmpire Summary'!$B149)</f>
        <v>92538</v>
      </c>
      <c r="F149" s="20">
        <f>SUMIFS(MountainEmpireInventory!S$4:S$949,MountainEmpireInventory!$C$4:$C$949,$B$141,MountainEmpireInventory!$D$4:$D$949,'MountainEmpire Summary'!$B149)</f>
        <v>0</v>
      </c>
      <c r="G149" s="20">
        <f>SUMIFS(MountainEmpireInventory!T$4:T$949,MountainEmpireInventory!$C$4:$C$949,$B$141,MountainEmpireInventory!$D$4:$D$949,'MountainEmpire Summary'!$B149)</f>
        <v>0</v>
      </c>
      <c r="H149" s="20">
        <f>SUMIFS(MountainEmpireInventory!U$4:U$949,MountainEmpireInventory!$C$4:$C$949,$B$141,MountainEmpireInventory!$D$4:$D$949,'MountainEmpire Summary'!$B149)</f>
        <v>0</v>
      </c>
      <c r="I149" s="20">
        <f>SUMIFS(MountainEmpireInventory!V$4:V$949,MountainEmpireInventory!$C$4:$C$949,$B$141,MountainEmpireInventory!$D$4:$D$949,'MountainEmpire Summary'!$B149)</f>
        <v>81561.599999999991</v>
      </c>
      <c r="J149" s="20">
        <f>SUMIFS(MountainEmpireInventory!W$4:W$949,MountainEmpireInventory!$C$4:$C$949,$B$141,MountainEmpireInventory!$D$4:$D$949,'MountainEmpire Summary'!$B149)</f>
        <v>0</v>
      </c>
      <c r="K149" s="20">
        <f>SUMIFS(MountainEmpireInventory!X$4:X$949,MountainEmpireInventory!$C$4:$C$949,$B$141,MountainEmpireInventory!$D$4:$D$949,'MountainEmpire Summary'!$B149)</f>
        <v>0</v>
      </c>
      <c r="L149" s="20">
        <f>SUMIFS(MountainEmpireInventory!Y$4:Y$949,MountainEmpireInventory!$C$4:$C$949,$B$141,MountainEmpireInventory!$D$4:$D$949,'MountainEmpire Summary'!$B149)</f>
        <v>0</v>
      </c>
      <c r="M149" s="20">
        <f>SUMIFS(MountainEmpireInventory!Z$4:Z$949,MountainEmpireInventory!$C$4:$C$949,$B$141,MountainEmpireInventory!$D$4:$D$949,'MountainEmpire Summary'!$B149)</f>
        <v>0</v>
      </c>
      <c r="N149" s="20">
        <f>SUMIFS(MountainEmpireInventory!AA$4:AA$949,MountainEmpireInventory!$C$4:$C$949,$B$141,MountainEmpireInventory!$D$4:$D$949,'MountainEmpire Summary'!$B149)</f>
        <v>9576</v>
      </c>
      <c r="O149" s="20">
        <f>SUMIFS(MountainEmpireInventory!AB$4:AB$949,MountainEmpireInventory!$C$4:$C$949,$B$141,MountainEmpireInventory!$D$4:$D$949,'MountainEmpire Summary'!$B149)</f>
        <v>47001.599999999999</v>
      </c>
      <c r="P149" s="20">
        <f>SUMIFS(MountainEmpireInventory!AC$4:AC$949,MountainEmpireInventory!$C$4:$C$949,$B$141,MountainEmpireInventory!$D$4:$D$949,'MountainEmpire Summary'!$B149)</f>
        <v>60048</v>
      </c>
      <c r="Q149" s="20">
        <f>SUMIFS(MountainEmpireInventory!AD$4:AD$949,MountainEmpireInventory!$C$4:$C$949,$B$141,MountainEmpireInventory!$D$4:$D$949,'MountainEmpire Summary'!$B149)</f>
        <v>36806.400000000001</v>
      </c>
      <c r="R149" s="20">
        <f>SUMIFS(MountainEmpireInventory!AE$4:AE$949,MountainEmpireInventory!$C$4:$C$949,$B$141,MountainEmpireInventory!$D$4:$D$949,'MountainEmpire Summary'!$B149)</f>
        <v>0</v>
      </c>
      <c r="S149" s="20">
        <f>SUMIFS(MountainEmpireInventory!AF$4:AF$949,MountainEmpireInventory!$C$4:$C$949,$B$141,MountainEmpireInventory!$D$4:$D$949,'MountainEmpire Summary'!$B149)</f>
        <v>0</v>
      </c>
      <c r="T149" s="20">
        <f>SUMIFS(MountainEmpireInventory!AG$4:AG$949,MountainEmpireInventory!$C$4:$C$949,$B$141,MountainEmpireInventory!$D$4:$D$949,'MountainEmpire Summary'!$B149)</f>
        <v>0</v>
      </c>
      <c r="U149" s="20">
        <f>SUMIFS(MountainEmpireInventory!AH$4:AH$949,MountainEmpireInventory!$C$4:$C$949,$B$141,MountainEmpireInventory!$D$4:$D$949,'MountainEmpire Summary'!$B149)</f>
        <v>0</v>
      </c>
      <c r="V149" s="20">
        <f>SUMIFS(MountainEmpireInventory!AI$4:AI$949,MountainEmpireInventory!$C$4:$C$949,$B$141,MountainEmpireInventory!$D$4:$D$949,'MountainEmpire Summary'!$B149)</f>
        <v>0</v>
      </c>
      <c r="W149" s="15">
        <f t="shared" si="117"/>
        <v>362091.6</v>
      </c>
    </row>
    <row r="150" spans="2:23" x14ac:dyDescent="0.3">
      <c r="B150" s="14" t="s">
        <v>3</v>
      </c>
      <c r="C150" s="20">
        <f>SUMIFS(MountainEmpireInventory!P$4:P$949,MountainEmpireInventory!$C$4:$C$949,$B$141,MountainEmpireInventory!$D$4:$D$949,'MountainEmpire Summary'!$B150)</f>
        <v>221985</v>
      </c>
      <c r="D150" s="20">
        <f>SUMIFS(MountainEmpireInventory!Q$4:Q$949,MountainEmpireInventory!$C$4:$C$949,$B$141,MountainEmpireInventory!$D$4:$D$949,'MountainEmpire Summary'!$B150)</f>
        <v>0</v>
      </c>
      <c r="E150" s="20">
        <f>SUMIFS(MountainEmpireInventory!R$4:R$949,MountainEmpireInventory!$C$4:$C$949,$B$141,MountainEmpireInventory!$D$4:$D$949,'MountainEmpire Summary'!$B150)</f>
        <v>0</v>
      </c>
      <c r="F150" s="20">
        <f>SUMIFS(MountainEmpireInventory!S$4:S$949,MountainEmpireInventory!$C$4:$C$949,$B$141,MountainEmpireInventory!$D$4:$D$949,'MountainEmpire Summary'!$B150)</f>
        <v>0</v>
      </c>
      <c r="G150" s="20">
        <f>SUMIFS(MountainEmpireInventory!T$4:T$949,MountainEmpireInventory!$C$4:$C$949,$B$141,MountainEmpireInventory!$D$4:$D$949,'MountainEmpire Summary'!$B150)</f>
        <v>0</v>
      </c>
      <c r="H150" s="20">
        <f>SUMIFS(MountainEmpireInventory!U$4:U$949,MountainEmpireInventory!$C$4:$C$949,$B$141,MountainEmpireInventory!$D$4:$D$949,'MountainEmpire Summary'!$B150)</f>
        <v>0</v>
      </c>
      <c r="I150" s="20">
        <f>SUMIFS(MountainEmpireInventory!V$4:V$949,MountainEmpireInventory!$C$4:$C$949,$B$141,MountainEmpireInventory!$D$4:$D$949,'MountainEmpire Summary'!$B150)</f>
        <v>0</v>
      </c>
      <c r="J150" s="20">
        <f>SUMIFS(MountainEmpireInventory!W$4:W$949,MountainEmpireInventory!$C$4:$C$949,$B$141,MountainEmpireInventory!$D$4:$D$949,'MountainEmpire Summary'!$B150)</f>
        <v>72660.5</v>
      </c>
      <c r="K150" s="20">
        <f>SUMIFS(MountainEmpireInventory!X$4:X$949,MountainEmpireInventory!$C$4:$C$949,$B$141,MountainEmpireInventory!$D$4:$D$949,'MountainEmpire Summary'!$B150)</f>
        <v>34893.599999999999</v>
      </c>
      <c r="L150" s="20">
        <f>SUMIFS(MountainEmpireInventory!Y$4:Y$949,MountainEmpireInventory!$C$4:$C$949,$B$141,MountainEmpireInventory!$D$4:$D$949,'MountainEmpire Summary'!$B150)</f>
        <v>78727.3</v>
      </c>
      <c r="M150" s="20">
        <f>SUMIFS(MountainEmpireInventory!Z$4:Z$949,MountainEmpireInventory!$C$4:$C$949,$B$141,MountainEmpireInventory!$D$4:$D$949,'MountainEmpire Summary'!$B150)</f>
        <v>23302.5</v>
      </c>
      <c r="N150" s="20">
        <f>SUMIFS(MountainEmpireInventory!AA$4:AA$949,MountainEmpireInventory!$C$4:$C$949,$B$141,MountainEmpireInventory!$D$4:$D$949,'MountainEmpire Summary'!$B150)</f>
        <v>0</v>
      </c>
      <c r="O150" s="20">
        <f>SUMIFS(MountainEmpireInventory!AB$4:AB$949,MountainEmpireInventory!$C$4:$C$949,$B$141,MountainEmpireInventory!$D$4:$D$949,'MountainEmpire Summary'!$B150)</f>
        <v>0</v>
      </c>
      <c r="P150" s="20">
        <f>SUMIFS(MountainEmpireInventory!AC$4:AC$949,MountainEmpireInventory!$C$4:$C$949,$B$141,MountainEmpireInventory!$D$4:$D$949,'MountainEmpire Summary'!$B150)</f>
        <v>0</v>
      </c>
      <c r="Q150" s="20">
        <f>SUMIFS(MountainEmpireInventory!AD$4:AD$949,MountainEmpireInventory!$C$4:$C$949,$B$141,MountainEmpireInventory!$D$4:$D$949,'MountainEmpire Summary'!$B150)</f>
        <v>0</v>
      </c>
      <c r="R150" s="20">
        <f>SUMIFS(MountainEmpireInventory!AE$4:AE$949,MountainEmpireInventory!$C$4:$C$949,$B$141,MountainEmpireInventory!$D$4:$D$949,'MountainEmpire Summary'!$B150)</f>
        <v>239025.25</v>
      </c>
      <c r="S150" s="20">
        <f>SUMIFS(MountainEmpireInventory!AF$4:AF$949,MountainEmpireInventory!$C$4:$C$949,$B$141,MountainEmpireInventory!$D$4:$D$949,'MountainEmpire Summary'!$B150)</f>
        <v>0</v>
      </c>
      <c r="T150" s="20">
        <f>SUMIFS(MountainEmpireInventory!AG$4:AG$949,MountainEmpireInventory!$C$4:$C$949,$B$141,MountainEmpireInventory!$D$4:$D$949,'MountainEmpire Summary'!$B150)</f>
        <v>0</v>
      </c>
      <c r="U150" s="20">
        <f>SUMIFS(MountainEmpireInventory!AH$4:AH$949,MountainEmpireInventory!$C$4:$C$949,$B$141,MountainEmpireInventory!$D$4:$D$949,'MountainEmpire Summary'!$B150)</f>
        <v>0</v>
      </c>
      <c r="V150" s="20">
        <f>SUMIFS(MountainEmpireInventory!AI$4:AI$949,MountainEmpireInventory!$C$4:$C$949,$B$141,MountainEmpireInventory!$D$4:$D$949,'MountainEmpire Summary'!$B150)</f>
        <v>0</v>
      </c>
      <c r="W150" s="15">
        <f t="shared" si="117"/>
        <v>670594.14999999991</v>
      </c>
    </row>
    <row r="151" spans="2:23" x14ac:dyDescent="0.3">
      <c r="B151" s="22" t="s">
        <v>157</v>
      </c>
      <c r="C151" s="20">
        <f>SUM(C143:C150)</f>
        <v>807580.15</v>
      </c>
      <c r="D151" s="20">
        <f t="shared" ref="D151:V151" si="118">SUM(D143:D150)</f>
        <v>42848</v>
      </c>
      <c r="E151" s="20">
        <f t="shared" si="118"/>
        <v>186437.04</v>
      </c>
      <c r="F151" s="20">
        <f t="shared" si="118"/>
        <v>10464</v>
      </c>
      <c r="G151" s="20">
        <f t="shared" si="118"/>
        <v>6451.2000000000007</v>
      </c>
      <c r="H151" s="20">
        <f t="shared" si="118"/>
        <v>414647.62249999994</v>
      </c>
      <c r="I151" s="20">
        <f t="shared" si="118"/>
        <v>81561.599999999991</v>
      </c>
      <c r="J151" s="20">
        <f t="shared" si="118"/>
        <v>72660.5</v>
      </c>
      <c r="K151" s="20">
        <f t="shared" si="118"/>
        <v>39729.599999999999</v>
      </c>
      <c r="L151" s="20">
        <f t="shared" si="118"/>
        <v>78727.3</v>
      </c>
      <c r="M151" s="20">
        <f t="shared" si="118"/>
        <v>115485.69500000001</v>
      </c>
      <c r="N151" s="20">
        <f t="shared" si="118"/>
        <v>20881</v>
      </c>
      <c r="O151" s="20">
        <f t="shared" si="118"/>
        <v>75561.599999999991</v>
      </c>
      <c r="P151" s="20">
        <f t="shared" si="118"/>
        <v>74643</v>
      </c>
      <c r="Q151" s="20">
        <f t="shared" si="118"/>
        <v>57254.400000000001</v>
      </c>
      <c r="R151" s="20">
        <f t="shared" si="118"/>
        <v>654143.7925000001</v>
      </c>
      <c r="S151" s="20">
        <f t="shared" si="118"/>
        <v>0</v>
      </c>
      <c r="T151" s="20">
        <f t="shared" si="118"/>
        <v>68711.039999999994</v>
      </c>
      <c r="U151" s="20">
        <f t="shared" si="118"/>
        <v>0</v>
      </c>
      <c r="V151" s="20">
        <f t="shared" si="118"/>
        <v>0</v>
      </c>
      <c r="W151" s="15">
        <f t="shared" si="117"/>
        <v>2807787.5400000005</v>
      </c>
    </row>
    <row r="152" spans="2:23" x14ac:dyDescent="0.3">
      <c r="B152" s="30" t="s">
        <v>167</v>
      </c>
      <c r="C152" s="29">
        <f>C151*1.25/(16540*350*0.76)</f>
        <v>0.22944495174605195</v>
      </c>
    </row>
    <row r="153" spans="2:23" x14ac:dyDescent="0.3">
      <c r="B153" s="45"/>
      <c r="C153" s="29"/>
    </row>
    <row r="154" spans="2:23" x14ac:dyDescent="0.3">
      <c r="B154" s="45"/>
      <c r="C154" s="29"/>
    </row>
    <row r="155" spans="2:23" x14ac:dyDescent="0.3">
      <c r="B155" s="18" t="s">
        <v>388</v>
      </c>
    </row>
    <row r="156" spans="2:23" x14ac:dyDescent="0.3">
      <c r="B156" s="13"/>
      <c r="C156" s="19">
        <f>MountainEmpireInventory!$C$1</f>
        <v>2019</v>
      </c>
      <c r="D156" s="13">
        <f>C156+1</f>
        <v>2020</v>
      </c>
      <c r="E156" s="13">
        <f t="shared" ref="E156" si="119">D156+1</f>
        <v>2021</v>
      </c>
      <c r="F156" s="13">
        <f t="shared" ref="F156" si="120">E156+1</f>
        <v>2022</v>
      </c>
      <c r="G156" s="13">
        <f t="shared" ref="G156" si="121">F156+1</f>
        <v>2023</v>
      </c>
      <c r="H156" s="13">
        <f t="shared" ref="H156" si="122">G156+1</f>
        <v>2024</v>
      </c>
      <c r="I156" s="13">
        <f t="shared" ref="I156" si="123">H156+1</f>
        <v>2025</v>
      </c>
      <c r="J156" s="13">
        <f t="shared" ref="J156" si="124">I156+1</f>
        <v>2026</v>
      </c>
      <c r="K156" s="13">
        <f t="shared" ref="K156" si="125">J156+1</f>
        <v>2027</v>
      </c>
      <c r="L156" s="13">
        <f t="shared" ref="L156" si="126">K156+1</f>
        <v>2028</v>
      </c>
      <c r="M156" s="13">
        <f t="shared" ref="M156" si="127">L156+1</f>
        <v>2029</v>
      </c>
      <c r="N156" s="13">
        <f t="shared" ref="N156" si="128">M156+1</f>
        <v>2030</v>
      </c>
      <c r="O156" s="13">
        <f t="shared" ref="O156" si="129">N156+1</f>
        <v>2031</v>
      </c>
      <c r="P156" s="13">
        <f t="shared" ref="P156" si="130">O156+1</f>
        <v>2032</v>
      </c>
      <c r="Q156" s="13">
        <f t="shared" ref="Q156" si="131">P156+1</f>
        <v>2033</v>
      </c>
      <c r="R156" s="13">
        <f t="shared" ref="R156" si="132">Q156+1</f>
        <v>2034</v>
      </c>
      <c r="S156" s="13">
        <f t="shared" ref="S156" si="133">R156+1</f>
        <v>2035</v>
      </c>
      <c r="T156" s="13">
        <f t="shared" ref="T156" si="134">S156+1</f>
        <v>2036</v>
      </c>
      <c r="U156" s="13">
        <f t="shared" ref="U156" si="135">T156+1</f>
        <v>2037</v>
      </c>
      <c r="V156" s="13">
        <f t="shared" ref="V156" si="136">U156+1</f>
        <v>2038</v>
      </c>
      <c r="W156" s="13" t="s">
        <v>157</v>
      </c>
    </row>
    <row r="157" spans="2:23" x14ac:dyDescent="0.3">
      <c r="B157" s="14" t="s">
        <v>9</v>
      </c>
      <c r="C157" s="20">
        <f>SUMIFS(MountainEmpireInventory!P$4:P$949,MountainEmpireInventory!$C$4:$C$949,$B$155,MountainEmpireInventory!$D$4:$D$949,'MountainEmpire Summary'!$B157)</f>
        <v>63760</v>
      </c>
      <c r="D157" s="20">
        <f>SUMIFS(MountainEmpireInventory!Q$4:Q$949,MountainEmpireInventory!$C$4:$C$949,$B$155,MountainEmpireInventory!$D$4:$D$949,'MountainEmpire Summary'!$B157)</f>
        <v>38501.399999999994</v>
      </c>
      <c r="E157" s="20">
        <f>SUMIFS(MountainEmpireInventory!R$4:R$949,MountainEmpireInventory!$C$4:$C$949,$B$155,MountainEmpireInventory!$D$4:$D$949,'MountainEmpire Summary'!$B157)</f>
        <v>8140.8</v>
      </c>
      <c r="F157" s="20">
        <f>SUMIFS(MountainEmpireInventory!S$4:S$949,MountainEmpireInventory!$C$4:$C$949,$B$155,MountainEmpireInventory!$D$4:$D$949,'MountainEmpire Summary'!$B157)</f>
        <v>0</v>
      </c>
      <c r="G157" s="20">
        <f>SUMIFS(MountainEmpireInventory!T$4:T$949,MountainEmpireInventory!$C$4:$C$949,$B$155,MountainEmpireInventory!$D$4:$D$949,'MountainEmpire Summary'!$B157)</f>
        <v>4300.8</v>
      </c>
      <c r="H157" s="20">
        <f>SUMIFS(MountainEmpireInventory!U$4:U$949,MountainEmpireInventory!$C$4:$C$949,$B$155,MountainEmpireInventory!$D$4:$D$949,'MountainEmpire Summary'!$B157)</f>
        <v>0</v>
      </c>
      <c r="I157" s="20">
        <f>SUMIFS(MountainEmpireInventory!V$4:V$949,MountainEmpireInventory!$C$4:$C$949,$B$155,MountainEmpireInventory!$D$4:$D$949,'MountainEmpire Summary'!$B157)</f>
        <v>0</v>
      </c>
      <c r="J157" s="20">
        <f>SUMIFS(MountainEmpireInventory!W$4:W$949,MountainEmpireInventory!$C$4:$C$949,$B$155,MountainEmpireInventory!$D$4:$D$949,'MountainEmpire Summary'!$B157)</f>
        <v>0</v>
      </c>
      <c r="K157" s="20">
        <f>SUMIFS(MountainEmpireInventory!X$4:X$949,MountainEmpireInventory!$C$4:$C$949,$B$155,MountainEmpireInventory!$D$4:$D$949,'MountainEmpire Summary'!$B157)</f>
        <v>0</v>
      </c>
      <c r="L157" s="20">
        <f>SUMIFS(MountainEmpireInventory!Y$4:Y$949,MountainEmpireInventory!$C$4:$C$949,$B$155,MountainEmpireInventory!$D$4:$D$949,'MountainEmpire Summary'!$B157)</f>
        <v>0</v>
      </c>
      <c r="M157" s="20">
        <f>SUMIFS(MountainEmpireInventory!Z$4:Z$949,MountainEmpireInventory!$C$4:$C$949,$B$155,MountainEmpireInventory!$D$4:$D$949,'MountainEmpire Summary'!$B157)</f>
        <v>0</v>
      </c>
      <c r="N157" s="20">
        <f>SUMIFS(MountainEmpireInventory!AA$4:AA$949,MountainEmpireInventory!$C$4:$C$949,$B$155,MountainEmpireInventory!$D$4:$D$949,'MountainEmpire Summary'!$B157)</f>
        <v>81130</v>
      </c>
      <c r="O157" s="20">
        <f>SUMIFS(MountainEmpireInventory!AB$4:AB$949,MountainEmpireInventory!$C$4:$C$949,$B$155,MountainEmpireInventory!$D$4:$D$949,'MountainEmpire Summary'!$B157)</f>
        <v>28559.999999999996</v>
      </c>
      <c r="P157" s="20">
        <f>SUMIFS(MountainEmpireInventory!AC$4:AC$949,MountainEmpireInventory!$C$4:$C$949,$B$155,MountainEmpireInventory!$D$4:$D$949,'MountainEmpire Summary'!$B157)</f>
        <v>0</v>
      </c>
      <c r="Q157" s="20">
        <f>SUMIFS(MountainEmpireInventory!AD$4:AD$949,MountainEmpireInventory!$C$4:$C$949,$B$155,MountainEmpireInventory!$D$4:$D$949,'MountainEmpire Summary'!$B157)</f>
        <v>14910</v>
      </c>
      <c r="R157" s="20">
        <f>SUMIFS(MountainEmpireInventory!AE$4:AE$949,MountainEmpireInventory!$C$4:$C$949,$B$155,MountainEmpireInventory!$D$4:$D$949,'MountainEmpire Summary'!$B157)</f>
        <v>0</v>
      </c>
      <c r="S157" s="20">
        <f>SUMIFS(MountainEmpireInventory!AF$4:AF$949,MountainEmpireInventory!$C$4:$C$949,$B$155,MountainEmpireInventory!$D$4:$D$949,'MountainEmpire Summary'!$B157)</f>
        <v>0</v>
      </c>
      <c r="T157" s="20">
        <f>SUMIFS(MountainEmpireInventory!AG$4:AG$949,MountainEmpireInventory!$C$4:$C$949,$B$155,MountainEmpireInventory!$D$4:$D$949,'MountainEmpire Summary'!$B157)</f>
        <v>0</v>
      </c>
      <c r="U157" s="20">
        <f>SUMIFS(MountainEmpireInventory!AH$4:AH$949,MountainEmpireInventory!$C$4:$C$949,$B$155,MountainEmpireInventory!$D$4:$D$949,'MountainEmpire Summary'!$B157)</f>
        <v>0</v>
      </c>
      <c r="V157" s="20">
        <f>SUMIFS(MountainEmpireInventory!AI$4:AI$949,MountainEmpireInventory!$C$4:$C$949,$B$155,MountainEmpireInventory!$D$4:$D$949,'MountainEmpire Summary'!$B157)</f>
        <v>0</v>
      </c>
      <c r="W157" s="15">
        <f>SUM(C157:V157)</f>
        <v>239303</v>
      </c>
    </row>
    <row r="158" spans="2:23" x14ac:dyDescent="0.3">
      <c r="B158" s="14" t="s">
        <v>11</v>
      </c>
      <c r="C158" s="20">
        <f>SUMIFS(MountainEmpireInventory!P$4:P$949,MountainEmpireInventory!$C$4:$C$949,$B$155,MountainEmpireInventory!$D$4:$D$949,'MountainEmpire Summary'!$B158)</f>
        <v>59433.75</v>
      </c>
      <c r="D158" s="20">
        <f>SUMIFS(MountainEmpireInventory!Q$4:Q$949,MountainEmpireInventory!$C$4:$C$949,$B$155,MountainEmpireInventory!$D$4:$D$949,'MountainEmpire Summary'!$B158)</f>
        <v>0</v>
      </c>
      <c r="E158" s="20">
        <f>SUMIFS(MountainEmpireInventory!R$4:R$949,MountainEmpireInventory!$C$4:$C$949,$B$155,MountainEmpireInventory!$D$4:$D$949,'MountainEmpire Summary'!$B158)</f>
        <v>0</v>
      </c>
      <c r="F158" s="20">
        <f>SUMIFS(MountainEmpireInventory!S$4:S$949,MountainEmpireInventory!$C$4:$C$949,$B$155,MountainEmpireInventory!$D$4:$D$949,'MountainEmpire Summary'!$B158)</f>
        <v>0</v>
      </c>
      <c r="G158" s="20">
        <f>SUMIFS(MountainEmpireInventory!T$4:T$949,MountainEmpireInventory!$C$4:$C$949,$B$155,MountainEmpireInventory!$D$4:$D$949,'MountainEmpire Summary'!$B158)</f>
        <v>0</v>
      </c>
      <c r="H158" s="20">
        <f>SUMIFS(MountainEmpireInventory!U$4:U$949,MountainEmpireInventory!$C$4:$C$949,$B$155,MountainEmpireInventory!$D$4:$D$949,'MountainEmpire Summary'!$B158)</f>
        <v>0</v>
      </c>
      <c r="I158" s="20">
        <f>SUMIFS(MountainEmpireInventory!V$4:V$949,MountainEmpireInventory!$C$4:$C$949,$B$155,MountainEmpireInventory!$D$4:$D$949,'MountainEmpire Summary'!$B158)</f>
        <v>0</v>
      </c>
      <c r="J158" s="20">
        <f>SUMIFS(MountainEmpireInventory!W$4:W$949,MountainEmpireInventory!$C$4:$C$949,$B$155,MountainEmpireInventory!$D$4:$D$949,'MountainEmpire Summary'!$B158)</f>
        <v>0</v>
      </c>
      <c r="K158" s="20">
        <f>SUMIFS(MountainEmpireInventory!X$4:X$949,MountainEmpireInventory!$C$4:$C$949,$B$155,MountainEmpireInventory!$D$4:$D$949,'MountainEmpire Summary'!$B158)</f>
        <v>6361.2</v>
      </c>
      <c r="L158" s="20">
        <f>SUMIFS(MountainEmpireInventory!Y$4:Y$949,MountainEmpireInventory!$C$4:$C$949,$B$155,MountainEmpireInventory!$D$4:$D$949,'MountainEmpire Summary'!$B158)</f>
        <v>0</v>
      </c>
      <c r="M158" s="20">
        <f>SUMIFS(MountainEmpireInventory!Z$4:Z$949,MountainEmpireInventory!$C$4:$C$949,$B$155,MountainEmpireInventory!$D$4:$D$949,'MountainEmpire Summary'!$B158)</f>
        <v>0</v>
      </c>
      <c r="N158" s="20">
        <f>SUMIFS(MountainEmpireInventory!AA$4:AA$949,MountainEmpireInventory!$C$4:$C$949,$B$155,MountainEmpireInventory!$D$4:$D$949,'MountainEmpire Summary'!$B158)</f>
        <v>0</v>
      </c>
      <c r="O158" s="20">
        <f>SUMIFS(MountainEmpireInventory!AB$4:AB$949,MountainEmpireInventory!$C$4:$C$949,$B$155,MountainEmpireInventory!$D$4:$D$949,'MountainEmpire Summary'!$B158)</f>
        <v>0</v>
      </c>
      <c r="P158" s="20">
        <f>SUMIFS(MountainEmpireInventory!AC$4:AC$949,MountainEmpireInventory!$C$4:$C$949,$B$155,MountainEmpireInventory!$D$4:$D$949,'MountainEmpire Summary'!$B158)</f>
        <v>0</v>
      </c>
      <c r="Q158" s="20">
        <f>SUMIFS(MountainEmpireInventory!AD$4:AD$949,MountainEmpireInventory!$C$4:$C$949,$B$155,MountainEmpireInventory!$D$4:$D$949,'MountainEmpire Summary'!$B158)</f>
        <v>0</v>
      </c>
      <c r="R158" s="20">
        <f>SUMIFS(MountainEmpireInventory!AE$4:AE$949,MountainEmpireInventory!$C$4:$C$949,$B$155,MountainEmpireInventory!$D$4:$D$949,'MountainEmpire Summary'!$B158)</f>
        <v>86178.9375</v>
      </c>
      <c r="S158" s="20">
        <f>SUMIFS(MountainEmpireInventory!AF$4:AF$949,MountainEmpireInventory!$C$4:$C$949,$B$155,MountainEmpireInventory!$D$4:$D$949,'MountainEmpire Summary'!$B158)</f>
        <v>0</v>
      </c>
      <c r="T158" s="20">
        <f>SUMIFS(MountainEmpireInventory!AG$4:AG$949,MountainEmpireInventory!$C$4:$C$949,$B$155,MountainEmpireInventory!$D$4:$D$949,'MountainEmpire Summary'!$B158)</f>
        <v>0</v>
      </c>
      <c r="U158" s="20">
        <f>SUMIFS(MountainEmpireInventory!AH$4:AH$949,MountainEmpireInventory!$C$4:$C$949,$B$155,MountainEmpireInventory!$D$4:$D$949,'MountainEmpire Summary'!$B158)</f>
        <v>0</v>
      </c>
      <c r="V158" s="20">
        <f>SUMIFS(MountainEmpireInventory!AI$4:AI$949,MountainEmpireInventory!$C$4:$C$949,$B$155,MountainEmpireInventory!$D$4:$D$949,'MountainEmpire Summary'!$B158)</f>
        <v>0</v>
      </c>
      <c r="W158" s="15">
        <f t="shared" ref="W158:W165" si="137">SUM(C158:V158)</f>
        <v>151973.88750000001</v>
      </c>
    </row>
    <row r="159" spans="2:23" x14ac:dyDescent="0.3">
      <c r="B159" s="14" t="s">
        <v>7</v>
      </c>
      <c r="C159" s="20">
        <f>SUMIFS(MountainEmpireInventory!P$4:P$949,MountainEmpireInventory!$C$4:$C$949,$B$155,MountainEmpireInventory!$D$4:$D$949,'MountainEmpire Summary'!$B159)</f>
        <v>142264</v>
      </c>
      <c r="D159" s="20">
        <f>SUMIFS(MountainEmpireInventory!Q$4:Q$949,MountainEmpireInventory!$C$4:$C$949,$B$155,MountainEmpireInventory!$D$4:$D$949,'MountainEmpire Summary'!$B159)</f>
        <v>0</v>
      </c>
      <c r="E159" s="20">
        <f>SUMIFS(MountainEmpireInventory!R$4:R$949,MountainEmpireInventory!$C$4:$C$949,$B$155,MountainEmpireInventory!$D$4:$D$949,'MountainEmpire Summary'!$B159)</f>
        <v>0</v>
      </c>
      <c r="F159" s="20">
        <f>SUMIFS(MountainEmpireInventory!S$4:S$949,MountainEmpireInventory!$C$4:$C$949,$B$155,MountainEmpireInventory!$D$4:$D$949,'MountainEmpire Summary'!$B159)</f>
        <v>0</v>
      </c>
      <c r="G159" s="20">
        <f>SUMIFS(MountainEmpireInventory!T$4:T$949,MountainEmpireInventory!$C$4:$C$949,$B$155,MountainEmpireInventory!$D$4:$D$949,'MountainEmpire Summary'!$B159)</f>
        <v>0</v>
      </c>
      <c r="H159" s="20">
        <f>SUMIFS(MountainEmpireInventory!U$4:U$949,MountainEmpireInventory!$C$4:$C$949,$B$155,MountainEmpireInventory!$D$4:$D$949,'MountainEmpire Summary'!$B159)</f>
        <v>27673.600000000002</v>
      </c>
      <c r="I159" s="20">
        <f>SUMIFS(MountainEmpireInventory!V$4:V$949,MountainEmpireInventory!$C$4:$C$949,$B$155,MountainEmpireInventory!$D$4:$D$949,'MountainEmpire Summary'!$B159)</f>
        <v>0</v>
      </c>
      <c r="J159" s="20">
        <f>SUMIFS(MountainEmpireInventory!W$4:W$949,MountainEmpireInventory!$C$4:$C$949,$B$155,MountainEmpireInventory!$D$4:$D$949,'MountainEmpire Summary'!$B159)</f>
        <v>0</v>
      </c>
      <c r="K159" s="20">
        <f>SUMIFS(MountainEmpireInventory!X$4:X$949,MountainEmpireInventory!$C$4:$C$949,$B$155,MountainEmpireInventory!$D$4:$D$949,'MountainEmpire Summary'!$B159)</f>
        <v>0</v>
      </c>
      <c r="L159" s="20">
        <f>SUMIFS(MountainEmpireInventory!Y$4:Y$949,MountainEmpireInventory!$C$4:$C$949,$B$155,MountainEmpireInventory!$D$4:$D$949,'MountainEmpire Summary'!$B159)</f>
        <v>0</v>
      </c>
      <c r="M159" s="20">
        <f>SUMIFS(MountainEmpireInventory!Z$4:Z$949,MountainEmpireInventory!$C$4:$C$949,$B$155,MountainEmpireInventory!$D$4:$D$949,'MountainEmpire Summary'!$B159)</f>
        <v>29328</v>
      </c>
      <c r="N159" s="20">
        <f>SUMIFS(MountainEmpireInventory!AA$4:AA$949,MountainEmpireInventory!$C$4:$C$949,$B$155,MountainEmpireInventory!$D$4:$D$949,'MountainEmpire Summary'!$B159)</f>
        <v>0</v>
      </c>
      <c r="O159" s="20">
        <f>SUMIFS(MountainEmpireInventory!AB$4:AB$949,MountainEmpireInventory!$C$4:$C$949,$B$155,MountainEmpireInventory!$D$4:$D$949,'MountainEmpire Summary'!$B159)</f>
        <v>6364.7999999999993</v>
      </c>
      <c r="P159" s="20">
        <f>SUMIFS(MountainEmpireInventory!AC$4:AC$949,MountainEmpireInventory!$C$4:$C$949,$B$155,MountainEmpireInventory!$D$4:$D$949,'MountainEmpire Summary'!$B159)</f>
        <v>0</v>
      </c>
      <c r="Q159" s="20">
        <f>SUMIFS(MountainEmpireInventory!AD$4:AD$949,MountainEmpireInventory!$C$4:$C$949,$B$155,MountainEmpireInventory!$D$4:$D$949,'MountainEmpire Summary'!$B159)</f>
        <v>0</v>
      </c>
      <c r="R159" s="20">
        <f>SUMIFS(MountainEmpireInventory!AE$4:AE$949,MountainEmpireInventory!$C$4:$C$949,$B$155,MountainEmpireInventory!$D$4:$D$949,'MountainEmpire Summary'!$B159)</f>
        <v>201677.60000000012</v>
      </c>
      <c r="S159" s="20">
        <f>SUMIFS(MountainEmpireInventory!AF$4:AF$949,MountainEmpireInventory!$C$4:$C$949,$B$155,MountainEmpireInventory!$D$4:$D$949,'MountainEmpire Summary'!$B159)</f>
        <v>0</v>
      </c>
      <c r="T159" s="20">
        <f>SUMIFS(MountainEmpireInventory!AG$4:AG$949,MountainEmpireInventory!$C$4:$C$949,$B$155,MountainEmpireInventory!$D$4:$D$949,'MountainEmpire Summary'!$B159)</f>
        <v>0</v>
      </c>
      <c r="U159" s="20">
        <f>SUMIFS(MountainEmpireInventory!AH$4:AH$949,MountainEmpireInventory!$C$4:$C$949,$B$155,MountainEmpireInventory!$D$4:$D$949,'MountainEmpire Summary'!$B159)</f>
        <v>0</v>
      </c>
      <c r="V159" s="20">
        <f>SUMIFS(MountainEmpireInventory!AI$4:AI$949,MountainEmpireInventory!$C$4:$C$949,$B$155,MountainEmpireInventory!$D$4:$D$949,'MountainEmpire Summary'!$B159)</f>
        <v>0</v>
      </c>
      <c r="W159" s="15">
        <f t="shared" si="137"/>
        <v>407308.00000000012</v>
      </c>
    </row>
    <row r="160" spans="2:23" x14ac:dyDescent="0.3">
      <c r="B160" s="14" t="s">
        <v>5</v>
      </c>
      <c r="C160" s="20">
        <f>SUMIFS(MountainEmpireInventory!P$4:P$949,MountainEmpireInventory!$C$4:$C$949,$B$155,MountainEmpireInventory!$D$4:$D$949,'MountainEmpire Summary'!$B160)</f>
        <v>84000</v>
      </c>
      <c r="D160" s="20">
        <f>SUMIFS(MountainEmpireInventory!Q$4:Q$949,MountainEmpireInventory!$C$4:$C$949,$B$155,MountainEmpireInventory!$D$4:$D$949,'MountainEmpire Summary'!$B160)</f>
        <v>0</v>
      </c>
      <c r="E160" s="20">
        <f>SUMIFS(MountainEmpireInventory!R$4:R$949,MountainEmpireInventory!$C$4:$C$949,$B$155,MountainEmpireInventory!$D$4:$D$949,'MountainEmpire Summary'!$B160)</f>
        <v>12720</v>
      </c>
      <c r="F160" s="20">
        <f>SUMIFS(MountainEmpireInventory!S$4:S$949,MountainEmpireInventory!$C$4:$C$949,$B$155,MountainEmpireInventory!$D$4:$D$949,'MountainEmpire Summary'!$B160)</f>
        <v>0</v>
      </c>
      <c r="G160" s="20">
        <f>SUMIFS(MountainEmpireInventory!T$4:T$949,MountainEmpireInventory!$C$4:$C$949,$B$155,MountainEmpireInventory!$D$4:$D$949,'MountainEmpire Summary'!$B160)</f>
        <v>0</v>
      </c>
      <c r="H160" s="20">
        <f>SUMIFS(MountainEmpireInventory!U$4:U$949,MountainEmpireInventory!$C$4:$C$949,$B$155,MountainEmpireInventory!$D$4:$D$949,'MountainEmpire Summary'!$B160)</f>
        <v>151799.99999999997</v>
      </c>
      <c r="I160" s="20">
        <f>SUMIFS(MountainEmpireInventory!V$4:V$949,MountainEmpireInventory!$C$4:$C$949,$B$155,MountainEmpireInventory!$D$4:$D$949,'MountainEmpire Summary'!$B160)</f>
        <v>0</v>
      </c>
      <c r="J160" s="20">
        <f>SUMIFS(MountainEmpireInventory!W$4:W$949,MountainEmpireInventory!$C$4:$C$949,$B$155,MountainEmpireInventory!$D$4:$D$949,'MountainEmpire Summary'!$B160)</f>
        <v>0</v>
      </c>
      <c r="K160" s="20">
        <f>SUMIFS(MountainEmpireInventory!X$4:X$949,MountainEmpireInventory!$C$4:$C$949,$B$155,MountainEmpireInventory!$D$4:$D$949,'MountainEmpire Summary'!$B160)</f>
        <v>0</v>
      </c>
      <c r="L160" s="20">
        <f>SUMIFS(MountainEmpireInventory!Y$4:Y$949,MountainEmpireInventory!$C$4:$C$949,$B$155,MountainEmpireInventory!$D$4:$D$949,'MountainEmpire Summary'!$B160)</f>
        <v>0</v>
      </c>
      <c r="M160" s="20">
        <f>SUMIFS(MountainEmpireInventory!Z$4:Z$949,MountainEmpireInventory!$C$4:$C$949,$B$155,MountainEmpireInventory!$D$4:$D$949,'MountainEmpire Summary'!$B160)</f>
        <v>0</v>
      </c>
      <c r="N160" s="20">
        <f>SUMIFS(MountainEmpireInventory!AA$4:AA$949,MountainEmpireInventory!$C$4:$C$949,$B$155,MountainEmpireInventory!$D$4:$D$949,'MountainEmpire Summary'!$B160)</f>
        <v>0</v>
      </c>
      <c r="O160" s="20">
        <f>SUMIFS(MountainEmpireInventory!AB$4:AB$949,MountainEmpireInventory!$C$4:$C$949,$B$155,MountainEmpireInventory!$D$4:$D$949,'MountainEmpire Summary'!$B160)</f>
        <v>0</v>
      </c>
      <c r="P160" s="20">
        <f>SUMIFS(MountainEmpireInventory!AC$4:AC$949,MountainEmpireInventory!$C$4:$C$949,$B$155,MountainEmpireInventory!$D$4:$D$949,'MountainEmpire Summary'!$B160)</f>
        <v>0</v>
      </c>
      <c r="Q160" s="20">
        <f>SUMIFS(MountainEmpireInventory!AD$4:AD$949,MountainEmpireInventory!$C$4:$C$949,$B$155,MountainEmpireInventory!$D$4:$D$949,'MountainEmpire Summary'!$B160)</f>
        <v>0</v>
      </c>
      <c r="R160" s="20">
        <f>SUMIFS(MountainEmpireInventory!AE$4:AE$949,MountainEmpireInventory!$C$4:$C$949,$B$155,MountainEmpireInventory!$D$4:$D$949,'MountainEmpire Summary'!$B160)</f>
        <v>121800</v>
      </c>
      <c r="S160" s="20">
        <f>SUMIFS(MountainEmpireInventory!AF$4:AF$949,MountainEmpireInventory!$C$4:$C$949,$B$155,MountainEmpireInventory!$D$4:$D$949,'MountainEmpire Summary'!$B160)</f>
        <v>0</v>
      </c>
      <c r="T160" s="20">
        <f>SUMIFS(MountainEmpireInventory!AG$4:AG$949,MountainEmpireInventory!$C$4:$C$949,$B$155,MountainEmpireInventory!$D$4:$D$949,'MountainEmpire Summary'!$B160)</f>
        <v>18120</v>
      </c>
      <c r="U160" s="20">
        <f>SUMIFS(MountainEmpireInventory!AH$4:AH$949,MountainEmpireInventory!$C$4:$C$949,$B$155,MountainEmpireInventory!$D$4:$D$949,'MountainEmpire Summary'!$B160)</f>
        <v>0</v>
      </c>
      <c r="V160" s="20">
        <f>SUMIFS(MountainEmpireInventory!AI$4:AI$949,MountainEmpireInventory!$C$4:$C$949,$B$155,MountainEmpireInventory!$D$4:$D$949,'MountainEmpire Summary'!$B160)</f>
        <v>0</v>
      </c>
      <c r="W160" s="15">
        <f t="shared" si="137"/>
        <v>388440</v>
      </c>
    </row>
    <row r="161" spans="2:23" x14ac:dyDescent="0.3">
      <c r="B161" s="14" t="s">
        <v>131</v>
      </c>
      <c r="C161" s="20">
        <f>SUMIFS(MountainEmpireInventory!P$4:P$949,MountainEmpireInventory!$C$4:$C$949,$B$155,MountainEmpireInventory!$D$4:$D$949,'MountainEmpire Summary'!$B161)</f>
        <v>20000</v>
      </c>
      <c r="D161" s="20">
        <f>SUMIFS(MountainEmpireInventory!Q$4:Q$949,MountainEmpireInventory!$C$4:$C$949,$B$155,MountainEmpireInventory!$D$4:$D$949,'MountainEmpire Summary'!$B161)</f>
        <v>41200</v>
      </c>
      <c r="E161" s="20">
        <f>SUMIFS(MountainEmpireInventory!R$4:R$949,MountainEmpireInventory!$C$4:$C$949,$B$155,MountainEmpireInventory!$D$4:$D$949,'MountainEmpire Summary'!$B161)</f>
        <v>0</v>
      </c>
      <c r="F161" s="20">
        <f>SUMIFS(MountainEmpireInventory!S$4:S$949,MountainEmpireInventory!$C$4:$C$949,$B$155,MountainEmpireInventory!$D$4:$D$949,'MountainEmpire Summary'!$B161)</f>
        <v>0</v>
      </c>
      <c r="G161" s="20">
        <f>SUMIFS(MountainEmpireInventory!T$4:T$949,MountainEmpireInventory!$C$4:$C$949,$B$155,MountainEmpireInventory!$D$4:$D$949,'MountainEmpire Summary'!$B161)</f>
        <v>0</v>
      </c>
      <c r="H161" s="20">
        <f>SUMIFS(MountainEmpireInventory!U$4:U$949,MountainEmpireInventory!$C$4:$C$949,$B$155,MountainEmpireInventory!$D$4:$D$949,'MountainEmpire Summary'!$B161)</f>
        <v>0</v>
      </c>
      <c r="I161" s="20">
        <f>SUMIFS(MountainEmpireInventory!V$4:V$949,MountainEmpireInventory!$C$4:$C$949,$B$155,MountainEmpireInventory!$D$4:$D$949,'MountainEmpire Summary'!$B161)</f>
        <v>0</v>
      </c>
      <c r="J161" s="20">
        <f>SUMIFS(MountainEmpireInventory!W$4:W$949,MountainEmpireInventory!$C$4:$C$949,$B$155,MountainEmpireInventory!$D$4:$D$949,'MountainEmpire Summary'!$B161)</f>
        <v>0</v>
      </c>
      <c r="K161" s="20">
        <f>SUMIFS(MountainEmpireInventory!X$4:X$949,MountainEmpireInventory!$C$4:$C$949,$B$155,MountainEmpireInventory!$D$4:$D$949,'MountainEmpire Summary'!$B161)</f>
        <v>0</v>
      </c>
      <c r="L161" s="20">
        <f>SUMIFS(MountainEmpireInventory!Y$4:Y$949,MountainEmpireInventory!$C$4:$C$949,$B$155,MountainEmpireInventory!$D$4:$D$949,'MountainEmpire Summary'!$B161)</f>
        <v>0</v>
      </c>
      <c r="M161" s="20">
        <f>SUMIFS(MountainEmpireInventory!Z$4:Z$949,MountainEmpireInventory!$C$4:$C$949,$B$155,MountainEmpireInventory!$D$4:$D$949,'MountainEmpire Summary'!$B161)</f>
        <v>0</v>
      </c>
      <c r="N161" s="20">
        <f>SUMIFS(MountainEmpireInventory!AA$4:AA$949,MountainEmpireInventory!$C$4:$C$949,$B$155,MountainEmpireInventory!$D$4:$D$949,'MountainEmpire Summary'!$B161)</f>
        <v>0</v>
      </c>
      <c r="O161" s="20">
        <f>SUMIFS(MountainEmpireInventory!AB$4:AB$949,MountainEmpireInventory!$C$4:$C$949,$B$155,MountainEmpireInventory!$D$4:$D$949,'MountainEmpire Summary'!$B161)</f>
        <v>0</v>
      </c>
      <c r="P161" s="20">
        <f>SUMIFS(MountainEmpireInventory!AC$4:AC$949,MountainEmpireInventory!$C$4:$C$949,$B$155,MountainEmpireInventory!$D$4:$D$949,'MountainEmpire Summary'!$B161)</f>
        <v>0</v>
      </c>
      <c r="Q161" s="20">
        <f>SUMIFS(MountainEmpireInventory!AD$4:AD$949,MountainEmpireInventory!$C$4:$C$949,$B$155,MountainEmpireInventory!$D$4:$D$949,'MountainEmpire Summary'!$B161)</f>
        <v>0</v>
      </c>
      <c r="R161" s="20">
        <f>SUMIFS(MountainEmpireInventory!AE$4:AE$949,MountainEmpireInventory!$C$4:$C$949,$B$155,MountainEmpireInventory!$D$4:$D$949,'MountainEmpire Summary'!$B161)</f>
        <v>29000</v>
      </c>
      <c r="S161" s="20">
        <f>SUMIFS(MountainEmpireInventory!AF$4:AF$949,MountainEmpireInventory!$C$4:$C$949,$B$155,MountainEmpireInventory!$D$4:$D$949,'MountainEmpire Summary'!$B161)</f>
        <v>0</v>
      </c>
      <c r="T161" s="20">
        <f>SUMIFS(MountainEmpireInventory!AG$4:AG$949,MountainEmpireInventory!$C$4:$C$949,$B$155,MountainEmpireInventory!$D$4:$D$949,'MountainEmpire Summary'!$B161)</f>
        <v>0</v>
      </c>
      <c r="U161" s="20">
        <f>SUMIFS(MountainEmpireInventory!AH$4:AH$949,MountainEmpireInventory!$C$4:$C$949,$B$155,MountainEmpireInventory!$D$4:$D$949,'MountainEmpire Summary'!$B161)</f>
        <v>0</v>
      </c>
      <c r="V161" s="20">
        <f>SUMIFS(MountainEmpireInventory!AI$4:AI$949,MountainEmpireInventory!$C$4:$C$949,$B$155,MountainEmpireInventory!$D$4:$D$949,'MountainEmpire Summary'!$B161)</f>
        <v>0</v>
      </c>
      <c r="W161" s="15">
        <f t="shared" si="137"/>
        <v>90200</v>
      </c>
    </row>
    <row r="162" spans="2:23" x14ac:dyDescent="0.3">
      <c r="B162" s="14" t="s">
        <v>4</v>
      </c>
      <c r="C162" s="20">
        <f>SUMIFS(MountainEmpireInventory!P$4:P$949,MountainEmpireInventory!$C$4:$C$949,$B$155,MountainEmpireInventory!$D$4:$D$949,'MountainEmpire Summary'!$B162)</f>
        <v>0</v>
      </c>
      <c r="D162" s="20">
        <f>SUMIFS(MountainEmpireInventory!Q$4:Q$949,MountainEmpireInventory!$C$4:$C$949,$B$155,MountainEmpireInventory!$D$4:$D$949,'MountainEmpire Summary'!$B162)</f>
        <v>11762.754499999999</v>
      </c>
      <c r="E162" s="20">
        <f>SUMIFS(MountainEmpireInventory!R$4:R$949,MountainEmpireInventory!$C$4:$C$949,$B$155,MountainEmpireInventory!$D$4:$D$949,'MountainEmpire Summary'!$B162)</f>
        <v>0</v>
      </c>
      <c r="F162" s="20">
        <f>SUMIFS(MountainEmpireInventory!S$4:S$949,MountainEmpireInventory!$C$4:$C$949,$B$155,MountainEmpireInventory!$D$4:$D$949,'MountainEmpire Summary'!$B162)</f>
        <v>0</v>
      </c>
      <c r="G162" s="20">
        <f>SUMIFS(MountainEmpireInventory!T$4:T$949,MountainEmpireInventory!$C$4:$C$949,$B$155,MountainEmpireInventory!$D$4:$D$949,'MountainEmpire Summary'!$B162)</f>
        <v>0</v>
      </c>
      <c r="H162" s="20">
        <f>SUMIFS(MountainEmpireInventory!U$4:U$949,MountainEmpireInventory!$C$4:$C$949,$B$155,MountainEmpireInventory!$D$4:$D$949,'MountainEmpire Summary'!$B162)</f>
        <v>0</v>
      </c>
      <c r="I162" s="20">
        <f>SUMIFS(MountainEmpireInventory!V$4:V$949,MountainEmpireInventory!$C$4:$C$949,$B$155,MountainEmpireInventory!$D$4:$D$949,'MountainEmpire Summary'!$B162)</f>
        <v>13475.776999999998</v>
      </c>
      <c r="J162" s="20">
        <f>SUMIFS(MountainEmpireInventory!W$4:W$949,MountainEmpireInventory!$C$4:$C$949,$B$155,MountainEmpireInventory!$D$4:$D$949,'MountainEmpire Summary'!$B162)</f>
        <v>0</v>
      </c>
      <c r="K162" s="20">
        <f>SUMIFS(MountainEmpireInventory!X$4:X$949,MountainEmpireInventory!$C$4:$C$949,$B$155,MountainEmpireInventory!$D$4:$D$949,'MountainEmpire Summary'!$B162)</f>
        <v>0</v>
      </c>
      <c r="L162" s="20">
        <f>SUMIFS(MountainEmpireInventory!Y$4:Y$949,MountainEmpireInventory!$C$4:$C$949,$B$155,MountainEmpireInventory!$D$4:$D$949,'MountainEmpire Summary'!$B162)</f>
        <v>0</v>
      </c>
      <c r="M162" s="20">
        <f>SUMIFS(MountainEmpireInventory!Z$4:Z$949,MountainEmpireInventory!$C$4:$C$949,$B$155,MountainEmpireInventory!$D$4:$D$949,'MountainEmpire Summary'!$B162)</f>
        <v>0</v>
      </c>
      <c r="N162" s="20">
        <f>SUMIFS(MountainEmpireInventory!AA$4:AA$949,MountainEmpireInventory!$C$4:$C$949,$B$155,MountainEmpireInventory!$D$4:$D$949,'MountainEmpire Summary'!$B162)</f>
        <v>15188.799500000001</v>
      </c>
      <c r="O162" s="20">
        <f>SUMIFS(MountainEmpireInventory!AB$4:AB$949,MountainEmpireInventory!$C$4:$C$949,$B$155,MountainEmpireInventory!$D$4:$D$949,'MountainEmpire Summary'!$B162)</f>
        <v>0</v>
      </c>
      <c r="P162" s="20">
        <f>SUMIFS(MountainEmpireInventory!AC$4:AC$949,MountainEmpireInventory!$C$4:$C$949,$B$155,MountainEmpireInventory!$D$4:$D$949,'MountainEmpire Summary'!$B162)</f>
        <v>0</v>
      </c>
      <c r="Q162" s="20">
        <f>SUMIFS(MountainEmpireInventory!AD$4:AD$949,MountainEmpireInventory!$C$4:$C$949,$B$155,MountainEmpireInventory!$D$4:$D$949,'MountainEmpire Summary'!$B162)</f>
        <v>0</v>
      </c>
      <c r="R162" s="20">
        <f>SUMIFS(MountainEmpireInventory!AE$4:AE$949,MountainEmpireInventory!$C$4:$C$949,$B$155,MountainEmpireInventory!$D$4:$D$949,'MountainEmpire Summary'!$B162)</f>
        <v>0</v>
      </c>
      <c r="S162" s="20">
        <f>SUMIFS(MountainEmpireInventory!AF$4:AF$949,MountainEmpireInventory!$C$4:$C$949,$B$155,MountainEmpireInventory!$D$4:$D$949,'MountainEmpire Summary'!$B162)</f>
        <v>16901.822</v>
      </c>
      <c r="T162" s="20">
        <f>SUMIFS(MountainEmpireInventory!AG$4:AG$949,MountainEmpireInventory!$C$4:$C$949,$B$155,MountainEmpireInventory!$D$4:$D$949,'MountainEmpire Summary'!$B162)</f>
        <v>0</v>
      </c>
      <c r="U162" s="20">
        <f>SUMIFS(MountainEmpireInventory!AH$4:AH$949,MountainEmpireInventory!$C$4:$C$949,$B$155,MountainEmpireInventory!$D$4:$D$949,'MountainEmpire Summary'!$B162)</f>
        <v>0</v>
      </c>
      <c r="V162" s="20">
        <f>SUMIFS(MountainEmpireInventory!AI$4:AI$949,MountainEmpireInventory!$C$4:$C$949,$B$155,MountainEmpireInventory!$D$4:$D$949,'MountainEmpire Summary'!$B162)</f>
        <v>0</v>
      </c>
      <c r="W162" s="15">
        <f t="shared" si="137"/>
        <v>57329.152999999998</v>
      </c>
    </row>
    <row r="163" spans="2:23" x14ac:dyDescent="0.3">
      <c r="B163" s="14" t="s">
        <v>8</v>
      </c>
      <c r="C163" s="20">
        <f>SUMIFS(MountainEmpireInventory!P$4:P$949,MountainEmpireInventory!$C$4:$C$949,$B$155,MountainEmpireInventory!$D$4:$D$949,'MountainEmpire Summary'!$B163)</f>
        <v>80640</v>
      </c>
      <c r="D163" s="20">
        <f>SUMIFS(MountainEmpireInventory!Q$4:Q$949,MountainEmpireInventory!$C$4:$C$949,$B$155,MountainEmpireInventory!$D$4:$D$949,'MountainEmpire Summary'!$B163)</f>
        <v>17798.400000000001</v>
      </c>
      <c r="E163" s="20">
        <f>SUMIFS(MountainEmpireInventory!R$4:R$949,MountainEmpireInventory!$C$4:$C$949,$B$155,MountainEmpireInventory!$D$4:$D$949,'MountainEmpire Summary'!$B163)</f>
        <v>0</v>
      </c>
      <c r="F163" s="20">
        <f>SUMIFS(MountainEmpireInventory!S$4:S$949,MountainEmpireInventory!$C$4:$C$949,$B$155,MountainEmpireInventory!$D$4:$D$949,'MountainEmpire Summary'!$B163)</f>
        <v>0</v>
      </c>
      <c r="G163" s="20">
        <f>SUMIFS(MountainEmpireInventory!T$4:T$949,MountainEmpireInventory!$C$4:$C$949,$B$155,MountainEmpireInventory!$D$4:$D$949,'MountainEmpire Summary'!$B163)</f>
        <v>0</v>
      </c>
      <c r="H163" s="20">
        <f>SUMIFS(MountainEmpireInventory!U$4:U$949,MountainEmpireInventory!$C$4:$C$949,$B$155,MountainEmpireInventory!$D$4:$D$949,'MountainEmpire Summary'!$B163)</f>
        <v>0</v>
      </c>
      <c r="I163" s="20">
        <f>SUMIFS(MountainEmpireInventory!V$4:V$949,MountainEmpireInventory!$C$4:$C$949,$B$155,MountainEmpireInventory!$D$4:$D$949,'MountainEmpire Summary'!$B163)</f>
        <v>0</v>
      </c>
      <c r="J163" s="20">
        <f>SUMIFS(MountainEmpireInventory!W$4:W$949,MountainEmpireInventory!$C$4:$C$949,$B$155,MountainEmpireInventory!$D$4:$D$949,'MountainEmpire Summary'!$B163)</f>
        <v>0</v>
      </c>
      <c r="K163" s="20">
        <f>SUMIFS(MountainEmpireInventory!X$4:X$949,MountainEmpireInventory!$C$4:$C$949,$B$155,MountainEmpireInventory!$D$4:$D$949,'MountainEmpire Summary'!$B163)</f>
        <v>0</v>
      </c>
      <c r="L163" s="20">
        <f>SUMIFS(MountainEmpireInventory!Y$4:Y$949,MountainEmpireInventory!$C$4:$C$949,$B$155,MountainEmpireInventory!$D$4:$D$949,'MountainEmpire Summary'!$B163)</f>
        <v>0</v>
      </c>
      <c r="M163" s="20">
        <f>SUMIFS(MountainEmpireInventory!Z$4:Z$949,MountainEmpireInventory!$C$4:$C$949,$B$155,MountainEmpireInventory!$D$4:$D$949,'MountainEmpire Summary'!$B163)</f>
        <v>0</v>
      </c>
      <c r="N163" s="20">
        <f>SUMIFS(MountainEmpireInventory!AA$4:AA$949,MountainEmpireInventory!$C$4:$C$949,$B$155,MountainEmpireInventory!$D$4:$D$949,'MountainEmpire Summary'!$B163)</f>
        <v>160876.79999999999</v>
      </c>
      <c r="O163" s="20">
        <f>SUMIFS(MountainEmpireInventory!AB$4:AB$949,MountainEmpireInventory!$C$4:$C$949,$B$155,MountainEmpireInventory!$D$4:$D$949,'MountainEmpire Summary'!$B163)</f>
        <v>47001.599999999999</v>
      </c>
      <c r="P163" s="20">
        <f>SUMIFS(MountainEmpireInventory!AC$4:AC$949,MountainEmpireInventory!$C$4:$C$949,$B$155,MountainEmpireInventory!$D$4:$D$949,'MountainEmpire Summary'!$B163)</f>
        <v>0</v>
      </c>
      <c r="Q163" s="20">
        <f>SUMIFS(MountainEmpireInventory!AD$4:AD$949,MountainEmpireInventory!$C$4:$C$949,$B$155,MountainEmpireInventory!$D$4:$D$949,'MountainEmpire Summary'!$B163)</f>
        <v>24537.599999999999</v>
      </c>
      <c r="R163" s="20">
        <f>SUMIFS(MountainEmpireInventory!AE$4:AE$949,MountainEmpireInventory!$C$4:$C$949,$B$155,MountainEmpireInventory!$D$4:$D$949,'MountainEmpire Summary'!$B163)</f>
        <v>0</v>
      </c>
      <c r="S163" s="20">
        <f>SUMIFS(MountainEmpireInventory!AF$4:AF$949,MountainEmpireInventory!$C$4:$C$949,$B$155,MountainEmpireInventory!$D$4:$D$949,'MountainEmpire Summary'!$B163)</f>
        <v>0</v>
      </c>
      <c r="T163" s="20">
        <f>SUMIFS(MountainEmpireInventory!AG$4:AG$949,MountainEmpireInventory!$C$4:$C$949,$B$155,MountainEmpireInventory!$D$4:$D$949,'MountainEmpire Summary'!$B163)</f>
        <v>0</v>
      </c>
      <c r="U163" s="20">
        <f>SUMIFS(MountainEmpireInventory!AH$4:AH$949,MountainEmpireInventory!$C$4:$C$949,$B$155,MountainEmpireInventory!$D$4:$D$949,'MountainEmpire Summary'!$B163)</f>
        <v>0</v>
      </c>
      <c r="V163" s="20">
        <f>SUMIFS(MountainEmpireInventory!AI$4:AI$949,MountainEmpireInventory!$C$4:$C$949,$B$155,MountainEmpireInventory!$D$4:$D$949,'MountainEmpire Summary'!$B163)</f>
        <v>0</v>
      </c>
      <c r="W163" s="15">
        <f t="shared" si="137"/>
        <v>330854.39999999997</v>
      </c>
    </row>
    <row r="164" spans="2:23" x14ac:dyDescent="0.3">
      <c r="B164" s="14" t="s">
        <v>3</v>
      </c>
      <c r="C164" s="20">
        <f>SUMIFS(MountainEmpireInventory!P$4:P$949,MountainEmpireInventory!$C$4:$C$949,$B$155,MountainEmpireInventory!$D$4:$D$949,'MountainEmpire Summary'!$B164)</f>
        <v>97640</v>
      </c>
      <c r="D164" s="20">
        <f>SUMIFS(MountainEmpireInventory!Q$4:Q$949,MountainEmpireInventory!$C$4:$C$949,$B$155,MountainEmpireInventory!$D$4:$D$949,'MountainEmpire Summary'!$B164)</f>
        <v>41205.15</v>
      </c>
      <c r="E164" s="20">
        <f>SUMIFS(MountainEmpireInventory!R$4:R$949,MountainEmpireInventory!$C$4:$C$949,$B$155,MountainEmpireInventory!$D$4:$D$949,'MountainEmpire Summary'!$B164)</f>
        <v>0</v>
      </c>
      <c r="F164" s="20">
        <f>SUMIFS(MountainEmpireInventory!S$4:S$949,MountainEmpireInventory!$C$4:$C$949,$B$155,MountainEmpireInventory!$D$4:$D$949,'MountainEmpire Summary'!$B164)</f>
        <v>0</v>
      </c>
      <c r="G164" s="20">
        <f>SUMIFS(MountainEmpireInventory!T$4:T$949,MountainEmpireInventory!$C$4:$C$949,$B$155,MountainEmpireInventory!$D$4:$D$949,'MountainEmpire Summary'!$B164)</f>
        <v>14095.2</v>
      </c>
      <c r="H164" s="20">
        <f>SUMIFS(MountainEmpireInventory!U$4:U$949,MountainEmpireInventory!$C$4:$C$949,$B$155,MountainEmpireInventory!$D$4:$D$949,'MountainEmpire Summary'!$B164)</f>
        <v>0</v>
      </c>
      <c r="I164" s="20">
        <f>SUMIFS(MountainEmpireInventory!V$4:V$949,MountainEmpireInventory!$C$4:$C$949,$B$155,MountainEmpireInventory!$D$4:$D$949,'MountainEmpire Summary'!$B164)</f>
        <v>103503.70000000001</v>
      </c>
      <c r="J164" s="20">
        <f>SUMIFS(MountainEmpireInventory!W$4:W$949,MountainEmpireInventory!$C$4:$C$949,$B$155,MountainEmpireInventory!$D$4:$D$949,'MountainEmpire Summary'!$B164)</f>
        <v>40383.75</v>
      </c>
      <c r="K164" s="20">
        <f>SUMIFS(MountainEmpireInventory!X$4:X$949,MountainEmpireInventory!$C$4:$C$949,$B$155,MountainEmpireInventory!$D$4:$D$949,'MountainEmpire Summary'!$B164)</f>
        <v>0</v>
      </c>
      <c r="L164" s="20">
        <f>SUMIFS(MountainEmpireInventory!Y$4:Y$949,MountainEmpireInventory!$C$4:$C$949,$B$155,MountainEmpireInventory!$D$4:$D$949,'MountainEmpire Summary'!$B164)</f>
        <v>33655</v>
      </c>
      <c r="M164" s="20">
        <f>SUMIFS(MountainEmpireInventory!Z$4:Z$949,MountainEmpireInventory!$C$4:$C$949,$B$155,MountainEmpireInventory!$D$4:$D$949,'MountainEmpire Summary'!$B164)</f>
        <v>45006</v>
      </c>
      <c r="N164" s="20">
        <f>SUMIFS(MountainEmpireInventory!AA$4:AA$949,MountainEmpireInventory!$C$4:$C$949,$B$155,MountainEmpireInventory!$D$4:$D$949,'MountainEmpire Summary'!$B164)</f>
        <v>0</v>
      </c>
      <c r="O164" s="20">
        <f>SUMIFS(MountainEmpireInventory!AB$4:AB$949,MountainEmpireInventory!$C$4:$C$949,$B$155,MountainEmpireInventory!$D$4:$D$949,'MountainEmpire Summary'!$B164)</f>
        <v>0</v>
      </c>
      <c r="P164" s="20">
        <f>SUMIFS(MountainEmpireInventory!AC$4:AC$949,MountainEmpireInventory!$C$4:$C$949,$B$155,MountainEmpireInventory!$D$4:$D$949,'MountainEmpire Summary'!$B164)</f>
        <v>0</v>
      </c>
      <c r="Q164" s="20">
        <f>SUMIFS(MountainEmpireInventory!AD$4:AD$949,MountainEmpireInventory!$C$4:$C$949,$B$155,MountainEmpireInventory!$D$4:$D$949,'MountainEmpire Summary'!$B164)</f>
        <v>17870.7</v>
      </c>
      <c r="R164" s="20">
        <f>SUMIFS(MountainEmpireInventory!AE$4:AE$949,MountainEmpireInventory!$C$4:$C$949,$B$155,MountainEmpireInventory!$D$4:$D$949,'MountainEmpire Summary'!$B164)</f>
        <v>0</v>
      </c>
      <c r="S164" s="20">
        <f>SUMIFS(MountainEmpireInventory!AF$4:AF$949,MountainEmpireInventory!$C$4:$C$949,$B$155,MountainEmpireInventory!$D$4:$D$949,'MountainEmpire Summary'!$B164)</f>
        <v>0</v>
      </c>
      <c r="T164" s="20">
        <f>SUMIFS(MountainEmpireInventory!AG$4:AG$949,MountainEmpireInventory!$C$4:$C$949,$B$155,MountainEmpireInventory!$D$4:$D$949,'MountainEmpire Summary'!$B164)</f>
        <v>0</v>
      </c>
      <c r="U164" s="20">
        <f>SUMIFS(MountainEmpireInventory!AH$4:AH$949,MountainEmpireInventory!$C$4:$C$949,$B$155,MountainEmpireInventory!$D$4:$D$949,'MountainEmpire Summary'!$B164)</f>
        <v>0</v>
      </c>
      <c r="V164" s="20">
        <f>SUMIFS(MountainEmpireInventory!AI$4:AI$949,MountainEmpireInventory!$C$4:$C$949,$B$155,MountainEmpireInventory!$D$4:$D$949,'MountainEmpire Summary'!$B164)</f>
        <v>0</v>
      </c>
      <c r="W164" s="15">
        <f t="shared" si="137"/>
        <v>393359.50000000006</v>
      </c>
    </row>
    <row r="165" spans="2:23" x14ac:dyDescent="0.3">
      <c r="B165" s="22" t="s">
        <v>157</v>
      </c>
      <c r="C165" s="20">
        <f>SUM(C157:C164)</f>
        <v>547737.75</v>
      </c>
      <c r="D165" s="20">
        <f t="shared" ref="D165:V165" si="138">SUM(D157:D164)</f>
        <v>150467.70449999999</v>
      </c>
      <c r="E165" s="20">
        <f t="shared" si="138"/>
        <v>20860.8</v>
      </c>
      <c r="F165" s="20">
        <f t="shared" si="138"/>
        <v>0</v>
      </c>
      <c r="G165" s="20">
        <f t="shared" si="138"/>
        <v>18396</v>
      </c>
      <c r="H165" s="20">
        <f t="shared" si="138"/>
        <v>179473.59999999998</v>
      </c>
      <c r="I165" s="20">
        <f t="shared" si="138"/>
        <v>116979.47700000001</v>
      </c>
      <c r="J165" s="20">
        <f t="shared" si="138"/>
        <v>40383.75</v>
      </c>
      <c r="K165" s="20">
        <f t="shared" si="138"/>
        <v>6361.2</v>
      </c>
      <c r="L165" s="20">
        <f t="shared" si="138"/>
        <v>33655</v>
      </c>
      <c r="M165" s="20">
        <f t="shared" si="138"/>
        <v>74334</v>
      </c>
      <c r="N165" s="20">
        <f t="shared" si="138"/>
        <v>257195.59949999998</v>
      </c>
      <c r="O165" s="20">
        <f t="shared" si="138"/>
        <v>81926.399999999994</v>
      </c>
      <c r="P165" s="20">
        <f t="shared" si="138"/>
        <v>0</v>
      </c>
      <c r="Q165" s="20">
        <f t="shared" si="138"/>
        <v>57318.3</v>
      </c>
      <c r="R165" s="20">
        <f t="shared" si="138"/>
        <v>438656.53750000009</v>
      </c>
      <c r="S165" s="20">
        <f t="shared" si="138"/>
        <v>16901.822</v>
      </c>
      <c r="T165" s="20">
        <f t="shared" si="138"/>
        <v>18120</v>
      </c>
      <c r="U165" s="20">
        <f t="shared" si="138"/>
        <v>0</v>
      </c>
      <c r="V165" s="20">
        <f t="shared" si="138"/>
        <v>0</v>
      </c>
      <c r="W165" s="15">
        <f t="shared" si="137"/>
        <v>2058767.9405</v>
      </c>
    </row>
    <row r="166" spans="2:23" x14ac:dyDescent="0.3">
      <c r="B166" s="30" t="s">
        <v>167</v>
      </c>
      <c r="C166" s="29">
        <f>C165*1.25/(15040*350*0.76)</f>
        <v>0.17114066436870101</v>
      </c>
    </row>
    <row r="167" spans="2:23" x14ac:dyDescent="0.3">
      <c r="B167" s="45"/>
      <c r="C167" s="29"/>
    </row>
    <row r="168" spans="2:23" x14ac:dyDescent="0.3">
      <c r="B168" s="45"/>
      <c r="C168" s="29"/>
    </row>
    <row r="169" spans="2:23" x14ac:dyDescent="0.3">
      <c r="B169" s="18" t="s">
        <v>256</v>
      </c>
    </row>
    <row r="170" spans="2:23" x14ac:dyDescent="0.3">
      <c r="B170" s="13"/>
      <c r="C170" s="19">
        <f>MountainEmpireInventory!$C$1</f>
        <v>2019</v>
      </c>
      <c r="D170" s="13">
        <f>C170+1</f>
        <v>2020</v>
      </c>
      <c r="E170" s="13">
        <f t="shared" ref="E170" si="139">D170+1</f>
        <v>2021</v>
      </c>
      <c r="F170" s="13">
        <f t="shared" ref="F170" si="140">E170+1</f>
        <v>2022</v>
      </c>
      <c r="G170" s="13">
        <f t="shared" ref="G170" si="141">F170+1</f>
        <v>2023</v>
      </c>
      <c r="H170" s="13">
        <f t="shared" ref="H170" si="142">G170+1</f>
        <v>2024</v>
      </c>
      <c r="I170" s="13">
        <f t="shared" ref="I170" si="143">H170+1</f>
        <v>2025</v>
      </c>
      <c r="J170" s="13">
        <f t="shared" ref="J170" si="144">I170+1</f>
        <v>2026</v>
      </c>
      <c r="K170" s="13">
        <f t="shared" ref="K170" si="145">J170+1</f>
        <v>2027</v>
      </c>
      <c r="L170" s="13">
        <f t="shared" ref="L170" si="146">K170+1</f>
        <v>2028</v>
      </c>
      <c r="M170" s="13">
        <f t="shared" ref="M170" si="147">L170+1</f>
        <v>2029</v>
      </c>
      <c r="N170" s="13">
        <f t="shared" ref="N170" si="148">M170+1</f>
        <v>2030</v>
      </c>
      <c r="O170" s="13">
        <f t="shared" ref="O170" si="149">N170+1</f>
        <v>2031</v>
      </c>
      <c r="P170" s="13">
        <f t="shared" ref="P170" si="150">O170+1</f>
        <v>2032</v>
      </c>
      <c r="Q170" s="13">
        <f t="shared" ref="Q170" si="151">P170+1</f>
        <v>2033</v>
      </c>
      <c r="R170" s="13">
        <f t="shared" ref="R170" si="152">Q170+1</f>
        <v>2034</v>
      </c>
      <c r="S170" s="13">
        <f t="shared" ref="S170" si="153">R170+1</f>
        <v>2035</v>
      </c>
      <c r="T170" s="13">
        <f t="shared" ref="T170" si="154">S170+1</f>
        <v>2036</v>
      </c>
      <c r="U170" s="13">
        <f t="shared" ref="U170" si="155">T170+1</f>
        <v>2037</v>
      </c>
      <c r="V170" s="13">
        <f t="shared" ref="V170" si="156">U170+1</f>
        <v>2038</v>
      </c>
      <c r="W170" s="13" t="s">
        <v>157</v>
      </c>
    </row>
    <row r="171" spans="2:23" x14ac:dyDescent="0.3">
      <c r="B171" s="14" t="s">
        <v>9</v>
      </c>
      <c r="C171" s="20">
        <f>SUMIFS(MountainEmpireInventory!P$4:P$949,MountainEmpireInventory!$C$4:$C$949,$B$169,MountainEmpireInventory!$D$4:$D$949,'MountainEmpire Summary'!$B171)</f>
        <v>0</v>
      </c>
      <c r="D171" s="20">
        <f>SUMIFS(MountainEmpireInventory!Q$4:Q$949,MountainEmpireInventory!$C$4:$C$949,$B$169,MountainEmpireInventory!$D$4:$D$949,'MountainEmpire Summary'!$B171)</f>
        <v>43379.479999999996</v>
      </c>
      <c r="E171" s="20">
        <f>SUMIFS(MountainEmpireInventory!R$4:R$949,MountainEmpireInventory!$C$4:$C$949,$B$169,MountainEmpireInventory!$D$4:$D$949,'MountainEmpire Summary'!$B171)</f>
        <v>0</v>
      </c>
      <c r="F171" s="20">
        <f>SUMIFS(MountainEmpireInventory!S$4:S$949,MountainEmpireInventory!$C$4:$C$949,$B$169,MountainEmpireInventory!$D$4:$D$949,'MountainEmpire Summary'!$B171)</f>
        <v>0</v>
      </c>
      <c r="G171" s="20">
        <f>SUMIFS(MountainEmpireInventory!T$4:T$949,MountainEmpireInventory!$C$4:$C$949,$B$169,MountainEmpireInventory!$D$4:$D$949,'MountainEmpire Summary'!$B171)</f>
        <v>10752</v>
      </c>
      <c r="H171" s="20">
        <f>SUMIFS(MountainEmpireInventory!U$4:U$949,MountainEmpireInventory!$C$4:$C$949,$B$169,MountainEmpireInventory!$D$4:$D$949,'MountainEmpire Summary'!$B171)</f>
        <v>0</v>
      </c>
      <c r="I171" s="20">
        <f>SUMIFS(MountainEmpireInventory!V$4:V$949,MountainEmpireInventory!$C$4:$C$949,$B$169,MountainEmpireInventory!$D$4:$D$949,'MountainEmpire Summary'!$B171)</f>
        <v>0</v>
      </c>
      <c r="J171" s="20">
        <f>SUMIFS(MountainEmpireInventory!W$4:W$949,MountainEmpireInventory!$C$4:$C$949,$B$169,MountainEmpireInventory!$D$4:$D$949,'MountainEmpire Summary'!$B171)</f>
        <v>0</v>
      </c>
      <c r="K171" s="20">
        <f>SUMIFS(MountainEmpireInventory!X$4:X$949,MountainEmpireInventory!$C$4:$C$949,$B$169,MountainEmpireInventory!$D$4:$D$949,'MountainEmpire Summary'!$B171)</f>
        <v>0</v>
      </c>
      <c r="L171" s="20">
        <f>SUMIFS(MountainEmpireInventory!Y$4:Y$949,MountainEmpireInventory!$C$4:$C$949,$B$169,MountainEmpireInventory!$D$4:$D$949,'MountainEmpire Summary'!$B171)</f>
        <v>0</v>
      </c>
      <c r="M171" s="20">
        <f>SUMIFS(MountainEmpireInventory!Z$4:Z$949,MountainEmpireInventory!$C$4:$C$949,$B$169,MountainEmpireInventory!$D$4:$D$949,'MountainEmpire Summary'!$B171)</f>
        <v>0</v>
      </c>
      <c r="N171" s="20">
        <f>SUMIFS(MountainEmpireInventory!AA$4:AA$949,MountainEmpireInventory!$C$4:$C$949,$B$169,MountainEmpireInventory!$D$4:$D$949,'MountainEmpire Summary'!$B171)</f>
        <v>69825</v>
      </c>
      <c r="O171" s="20">
        <f>SUMIFS(MountainEmpireInventory!AB$4:AB$949,MountainEmpireInventory!$C$4:$C$949,$B$169,MountainEmpireInventory!$D$4:$D$949,'MountainEmpire Summary'!$B171)</f>
        <v>0</v>
      </c>
      <c r="P171" s="20">
        <f>SUMIFS(MountainEmpireInventory!AC$4:AC$949,MountainEmpireInventory!$C$4:$C$949,$B$169,MountainEmpireInventory!$D$4:$D$949,'MountainEmpire Summary'!$B171)</f>
        <v>0</v>
      </c>
      <c r="Q171" s="20">
        <f>SUMIFS(MountainEmpireInventory!AD$4:AD$949,MountainEmpireInventory!$C$4:$C$949,$B$169,MountainEmpireInventory!$D$4:$D$949,'MountainEmpire Summary'!$B171)</f>
        <v>41890</v>
      </c>
      <c r="R171" s="20">
        <f>SUMIFS(MountainEmpireInventory!AE$4:AE$949,MountainEmpireInventory!$C$4:$C$949,$B$169,MountainEmpireInventory!$D$4:$D$949,'MountainEmpire Summary'!$B171)</f>
        <v>0</v>
      </c>
      <c r="S171" s="20">
        <f>SUMIFS(MountainEmpireInventory!AF$4:AF$949,MountainEmpireInventory!$C$4:$C$949,$B$169,MountainEmpireInventory!$D$4:$D$949,'MountainEmpire Summary'!$B171)</f>
        <v>0</v>
      </c>
      <c r="T171" s="20">
        <f>SUMIFS(MountainEmpireInventory!AG$4:AG$949,MountainEmpireInventory!$C$4:$C$949,$B$169,MountainEmpireInventory!$D$4:$D$949,'MountainEmpire Summary'!$B171)</f>
        <v>11596.8</v>
      </c>
      <c r="U171" s="20">
        <f>SUMIFS(MountainEmpireInventory!AH$4:AH$949,MountainEmpireInventory!$C$4:$C$949,$B$169,MountainEmpireInventory!$D$4:$D$949,'MountainEmpire Summary'!$B171)</f>
        <v>0</v>
      </c>
      <c r="V171" s="20">
        <f>SUMIFS(MountainEmpireInventory!AI$4:AI$949,MountainEmpireInventory!$C$4:$C$949,$B$169,MountainEmpireInventory!$D$4:$D$949,'MountainEmpire Summary'!$B171)</f>
        <v>0</v>
      </c>
      <c r="W171" s="15">
        <f>SUM(C171:V171)</f>
        <v>177443.27999999997</v>
      </c>
    </row>
    <row r="172" spans="2:23" x14ac:dyDescent="0.3">
      <c r="B172" s="14" t="s">
        <v>11</v>
      </c>
      <c r="C172" s="20">
        <f>SUMIFS(MountainEmpireInventory!P$4:P$949,MountainEmpireInventory!$C$4:$C$949,$B$169,MountainEmpireInventory!$D$4:$D$949,'MountainEmpire Summary'!$B172)</f>
        <v>0</v>
      </c>
      <c r="D172" s="20">
        <f>SUMIFS(MountainEmpireInventory!Q$4:Q$949,MountainEmpireInventory!$C$4:$C$949,$B$169,MountainEmpireInventory!$D$4:$D$949,'MountainEmpire Summary'!$B172)</f>
        <v>37504.875</v>
      </c>
      <c r="E172" s="20">
        <f>SUMIFS(MountainEmpireInventory!R$4:R$949,MountainEmpireInventory!$C$4:$C$949,$B$169,MountainEmpireInventory!$D$4:$D$949,'MountainEmpire Summary'!$B172)</f>
        <v>0</v>
      </c>
      <c r="F172" s="20">
        <f>SUMIFS(MountainEmpireInventory!S$4:S$949,MountainEmpireInventory!$C$4:$C$949,$B$169,MountainEmpireInventory!$D$4:$D$949,'MountainEmpire Summary'!$B172)</f>
        <v>0</v>
      </c>
      <c r="G172" s="20">
        <f>SUMIFS(MountainEmpireInventory!T$4:T$949,MountainEmpireInventory!$C$4:$C$949,$B$169,MountainEmpireInventory!$D$4:$D$949,'MountainEmpire Summary'!$B172)</f>
        <v>0</v>
      </c>
      <c r="H172" s="20">
        <f>SUMIFS(MountainEmpireInventory!U$4:U$949,MountainEmpireInventory!$C$4:$C$949,$B$169,MountainEmpireInventory!$D$4:$D$949,'MountainEmpire Summary'!$B172)</f>
        <v>0</v>
      </c>
      <c r="I172" s="20">
        <f>SUMIFS(MountainEmpireInventory!V$4:V$949,MountainEmpireInventory!$C$4:$C$949,$B$169,MountainEmpireInventory!$D$4:$D$949,'MountainEmpire Summary'!$B172)</f>
        <v>0</v>
      </c>
      <c r="J172" s="20">
        <f>SUMIFS(MountainEmpireInventory!W$4:W$949,MountainEmpireInventory!$C$4:$C$949,$B$169,MountainEmpireInventory!$D$4:$D$949,'MountainEmpire Summary'!$B172)</f>
        <v>0</v>
      </c>
      <c r="K172" s="20">
        <f>SUMIFS(MountainEmpireInventory!X$4:X$949,MountainEmpireInventory!$C$4:$C$949,$B$169,MountainEmpireInventory!$D$4:$D$949,'MountainEmpire Summary'!$B172)</f>
        <v>0</v>
      </c>
      <c r="L172" s="20">
        <f>SUMIFS(MountainEmpireInventory!Y$4:Y$949,MountainEmpireInventory!$C$4:$C$949,$B$169,MountainEmpireInventory!$D$4:$D$949,'MountainEmpire Summary'!$B172)</f>
        <v>0</v>
      </c>
      <c r="M172" s="20">
        <f>SUMIFS(MountainEmpireInventory!Z$4:Z$949,MountainEmpireInventory!$C$4:$C$949,$B$169,MountainEmpireInventory!$D$4:$D$949,'MountainEmpire Summary'!$B172)</f>
        <v>0</v>
      </c>
      <c r="N172" s="20">
        <f>SUMIFS(MountainEmpireInventory!AA$4:AA$949,MountainEmpireInventory!$C$4:$C$949,$B$169,MountainEmpireInventory!$D$4:$D$949,'MountainEmpire Summary'!$B172)</f>
        <v>0</v>
      </c>
      <c r="O172" s="20">
        <f>SUMIFS(MountainEmpireInventory!AB$4:AB$949,MountainEmpireInventory!$C$4:$C$949,$B$169,MountainEmpireInventory!$D$4:$D$949,'MountainEmpire Summary'!$B172)</f>
        <v>0</v>
      </c>
      <c r="P172" s="20">
        <f>SUMIFS(MountainEmpireInventory!AC$4:AC$949,MountainEmpireInventory!$C$4:$C$949,$B$169,MountainEmpireInventory!$D$4:$D$949,'MountainEmpire Summary'!$B172)</f>
        <v>0</v>
      </c>
      <c r="Q172" s="20">
        <f>SUMIFS(MountainEmpireInventory!AD$4:AD$949,MountainEmpireInventory!$C$4:$C$949,$B$169,MountainEmpireInventory!$D$4:$D$949,'MountainEmpire Summary'!$B172)</f>
        <v>0</v>
      </c>
      <c r="R172" s="20">
        <f>SUMIFS(MountainEmpireInventory!AE$4:AE$949,MountainEmpireInventory!$C$4:$C$949,$B$169,MountainEmpireInventory!$D$4:$D$949,'MountainEmpire Summary'!$B172)</f>
        <v>0</v>
      </c>
      <c r="S172" s="20">
        <f>SUMIFS(MountainEmpireInventory!AF$4:AF$949,MountainEmpireInventory!$C$4:$C$949,$B$169,MountainEmpireInventory!$D$4:$D$949,'MountainEmpire Summary'!$B172)</f>
        <v>53890.5</v>
      </c>
      <c r="T172" s="20">
        <f>SUMIFS(MountainEmpireInventory!AG$4:AG$949,MountainEmpireInventory!$C$4:$C$949,$B$169,MountainEmpireInventory!$D$4:$D$949,'MountainEmpire Summary'!$B172)</f>
        <v>0</v>
      </c>
      <c r="U172" s="20">
        <f>SUMIFS(MountainEmpireInventory!AH$4:AH$949,MountainEmpireInventory!$C$4:$C$949,$B$169,MountainEmpireInventory!$D$4:$D$949,'MountainEmpire Summary'!$B172)</f>
        <v>0</v>
      </c>
      <c r="V172" s="20">
        <f>SUMIFS(MountainEmpireInventory!AI$4:AI$949,MountainEmpireInventory!$C$4:$C$949,$B$169,MountainEmpireInventory!$D$4:$D$949,'MountainEmpire Summary'!$B172)</f>
        <v>0</v>
      </c>
      <c r="W172" s="15">
        <f t="shared" ref="W172:W179" si="157">SUM(C172:V172)</f>
        <v>91395.375</v>
      </c>
    </row>
    <row r="173" spans="2:23" x14ac:dyDescent="0.3">
      <c r="B173" s="14" t="s">
        <v>7</v>
      </c>
      <c r="C173" s="20">
        <f>SUMIFS(MountainEmpireInventory!P$4:P$949,MountainEmpireInventory!$C$4:$C$949,$B$169,MountainEmpireInventory!$D$4:$D$949,'MountainEmpire Summary'!$B173)</f>
        <v>143107</v>
      </c>
      <c r="D173" s="20">
        <f>SUMIFS(MountainEmpireInventory!Q$4:Q$949,MountainEmpireInventory!$C$4:$C$949,$B$169,MountainEmpireInventory!$D$4:$D$949,'MountainEmpire Summary'!$B173)</f>
        <v>0</v>
      </c>
      <c r="E173" s="20">
        <f>SUMIFS(MountainEmpireInventory!R$4:R$949,MountainEmpireInventory!$C$4:$C$949,$B$169,MountainEmpireInventory!$D$4:$D$949,'MountainEmpire Summary'!$B173)</f>
        <v>0</v>
      </c>
      <c r="F173" s="20">
        <f>SUMIFS(MountainEmpireInventory!S$4:S$949,MountainEmpireInventory!$C$4:$C$949,$B$169,MountainEmpireInventory!$D$4:$D$949,'MountainEmpire Summary'!$B173)</f>
        <v>0</v>
      </c>
      <c r="G173" s="20">
        <f>SUMIFS(MountainEmpireInventory!T$4:T$949,MountainEmpireInventory!$C$4:$C$949,$B$169,MountainEmpireInventory!$D$4:$D$949,'MountainEmpire Summary'!$B173)</f>
        <v>0</v>
      </c>
      <c r="H173" s="20">
        <f>SUMIFS(MountainEmpireInventory!U$4:U$949,MountainEmpireInventory!$C$4:$C$949,$B$169,MountainEmpireInventory!$D$4:$D$949,'MountainEmpire Summary'!$B173)</f>
        <v>0</v>
      </c>
      <c r="I173" s="20">
        <f>SUMIFS(MountainEmpireInventory!V$4:V$949,MountainEmpireInventory!$C$4:$C$949,$B$169,MountainEmpireInventory!$D$4:$D$949,'MountainEmpire Summary'!$B173)</f>
        <v>0</v>
      </c>
      <c r="J173" s="20">
        <f>SUMIFS(MountainEmpireInventory!W$4:W$949,MountainEmpireInventory!$C$4:$C$949,$B$169,MountainEmpireInventory!$D$4:$D$949,'MountainEmpire Summary'!$B173)</f>
        <v>7201.9199999999992</v>
      </c>
      <c r="K173" s="20">
        <f>SUMIFS(MountainEmpireInventory!X$4:X$949,MountainEmpireInventory!$C$4:$C$949,$B$169,MountainEmpireInventory!$D$4:$D$949,'MountainEmpire Summary'!$B173)</f>
        <v>0</v>
      </c>
      <c r="L173" s="20">
        <f>SUMIFS(MountainEmpireInventory!Y$4:Y$949,MountainEmpireInventory!$C$4:$C$949,$B$169,MountainEmpireInventory!$D$4:$D$949,'MountainEmpire Summary'!$B173)</f>
        <v>0</v>
      </c>
      <c r="M173" s="20">
        <f>SUMIFS(MountainEmpireInventory!Z$4:Z$949,MountainEmpireInventory!$C$4:$C$949,$B$169,MountainEmpireInventory!$D$4:$D$949,'MountainEmpire Summary'!$B173)</f>
        <v>52103.87</v>
      </c>
      <c r="N173" s="20">
        <f>SUMIFS(MountainEmpireInventory!AA$4:AA$949,MountainEmpireInventory!$C$4:$C$949,$B$169,MountainEmpireInventory!$D$4:$D$949,'MountainEmpire Summary'!$B173)</f>
        <v>0</v>
      </c>
      <c r="O173" s="20">
        <f>SUMIFS(MountainEmpireInventory!AB$4:AB$949,MountainEmpireInventory!$C$4:$C$949,$B$169,MountainEmpireInventory!$D$4:$D$949,'MountainEmpire Summary'!$B173)</f>
        <v>26993.279999999999</v>
      </c>
      <c r="P173" s="20">
        <f>SUMIFS(MountainEmpireInventory!AC$4:AC$949,MountainEmpireInventory!$C$4:$C$949,$B$169,MountainEmpireInventory!$D$4:$D$949,'MountainEmpire Summary'!$B173)</f>
        <v>0</v>
      </c>
      <c r="Q173" s="20">
        <f>SUMIFS(MountainEmpireInventory!AD$4:AD$949,MountainEmpireInventory!$C$4:$C$949,$B$169,MountainEmpireInventory!$D$4:$D$949,'MountainEmpire Summary'!$B173)</f>
        <v>0</v>
      </c>
      <c r="R173" s="20">
        <f>SUMIFS(MountainEmpireInventory!AE$4:AE$949,MountainEmpireInventory!$C$4:$C$949,$B$169,MountainEmpireInventory!$D$4:$D$949,'MountainEmpire Summary'!$B173)</f>
        <v>142603.29500000001</v>
      </c>
      <c r="S173" s="20">
        <f>SUMIFS(MountainEmpireInventory!AF$4:AF$949,MountainEmpireInventory!$C$4:$C$949,$B$169,MountainEmpireInventory!$D$4:$D$949,'MountainEmpire Summary'!$B173)</f>
        <v>0</v>
      </c>
      <c r="T173" s="20">
        <f>SUMIFS(MountainEmpireInventory!AG$4:AG$949,MountainEmpireInventory!$C$4:$C$949,$B$169,MountainEmpireInventory!$D$4:$D$949,'MountainEmpire Summary'!$B173)</f>
        <v>8987.52</v>
      </c>
      <c r="U173" s="20">
        <f>SUMIFS(MountainEmpireInventory!AH$4:AH$949,MountainEmpireInventory!$C$4:$C$949,$B$169,MountainEmpireInventory!$D$4:$D$949,'MountainEmpire Summary'!$B173)</f>
        <v>0</v>
      </c>
      <c r="V173" s="20">
        <f>SUMIFS(MountainEmpireInventory!AI$4:AI$949,MountainEmpireInventory!$C$4:$C$949,$B$169,MountainEmpireInventory!$D$4:$D$949,'MountainEmpire Summary'!$B173)</f>
        <v>0</v>
      </c>
      <c r="W173" s="15">
        <f t="shared" si="157"/>
        <v>380996.88500000001</v>
      </c>
    </row>
    <row r="174" spans="2:23" x14ac:dyDescent="0.3">
      <c r="B174" s="14" t="s">
        <v>5</v>
      </c>
      <c r="C174" s="20">
        <f>SUMIFS(MountainEmpireInventory!P$4:P$949,MountainEmpireInventory!$C$4:$C$949,$B$169,MountainEmpireInventory!$D$4:$D$949,'MountainEmpire Summary'!$B174)</f>
        <v>63750</v>
      </c>
      <c r="D174" s="20">
        <f>SUMIFS(MountainEmpireInventory!Q$4:Q$949,MountainEmpireInventory!$C$4:$C$949,$B$169,MountainEmpireInventory!$D$4:$D$949,'MountainEmpire Summary'!$B174)</f>
        <v>0</v>
      </c>
      <c r="E174" s="20">
        <f>SUMIFS(MountainEmpireInventory!R$4:R$949,MountainEmpireInventory!$C$4:$C$949,$B$169,MountainEmpireInventory!$D$4:$D$949,'MountainEmpire Summary'!$B174)</f>
        <v>0</v>
      </c>
      <c r="F174" s="20">
        <f>SUMIFS(MountainEmpireInventory!S$4:S$949,MountainEmpireInventory!$C$4:$C$949,$B$169,MountainEmpireInventory!$D$4:$D$949,'MountainEmpire Summary'!$B174)</f>
        <v>0</v>
      </c>
      <c r="G174" s="20">
        <f>SUMIFS(MountainEmpireInventory!T$4:T$949,MountainEmpireInventory!$C$4:$C$949,$B$169,MountainEmpireInventory!$D$4:$D$949,'MountainEmpire Summary'!$B174)</f>
        <v>0</v>
      </c>
      <c r="H174" s="20">
        <f>SUMIFS(MountainEmpireInventory!U$4:U$949,MountainEmpireInventory!$C$4:$C$949,$B$169,MountainEmpireInventory!$D$4:$D$949,'MountainEmpire Summary'!$B174)</f>
        <v>82799.999999999985</v>
      </c>
      <c r="I174" s="20">
        <f>SUMIFS(MountainEmpireInventory!V$4:V$949,MountainEmpireInventory!$C$4:$C$949,$B$169,MountainEmpireInventory!$D$4:$D$949,'MountainEmpire Summary'!$B174)</f>
        <v>0</v>
      </c>
      <c r="J174" s="20">
        <f>SUMIFS(MountainEmpireInventory!W$4:W$949,MountainEmpireInventory!$C$4:$C$949,$B$169,MountainEmpireInventory!$D$4:$D$949,'MountainEmpire Summary'!$B174)</f>
        <v>0</v>
      </c>
      <c r="K174" s="20">
        <f>SUMIFS(MountainEmpireInventory!X$4:X$949,MountainEmpireInventory!$C$4:$C$949,$B$169,MountainEmpireInventory!$D$4:$D$949,'MountainEmpire Summary'!$B174)</f>
        <v>0</v>
      </c>
      <c r="L174" s="20">
        <f>SUMIFS(MountainEmpireInventory!Y$4:Y$949,MountainEmpireInventory!$C$4:$C$949,$B$169,MountainEmpireInventory!$D$4:$D$949,'MountainEmpire Summary'!$B174)</f>
        <v>0</v>
      </c>
      <c r="M174" s="20">
        <f>SUMIFS(MountainEmpireInventory!Z$4:Z$949,MountainEmpireInventory!$C$4:$C$949,$B$169,MountainEmpireInventory!$D$4:$D$949,'MountainEmpire Summary'!$B174)</f>
        <v>0</v>
      </c>
      <c r="N174" s="20">
        <f>SUMIFS(MountainEmpireInventory!AA$4:AA$949,MountainEmpireInventory!$C$4:$C$949,$B$169,MountainEmpireInventory!$D$4:$D$949,'MountainEmpire Summary'!$B174)</f>
        <v>0</v>
      </c>
      <c r="O174" s="20">
        <f>SUMIFS(MountainEmpireInventory!AB$4:AB$949,MountainEmpireInventory!$C$4:$C$949,$B$169,MountainEmpireInventory!$D$4:$D$949,'MountainEmpire Summary'!$B174)</f>
        <v>32639.999999999996</v>
      </c>
      <c r="P174" s="20">
        <f>SUMIFS(MountainEmpireInventory!AC$4:AC$949,MountainEmpireInventory!$C$4:$C$949,$B$169,MountainEmpireInventory!$D$4:$D$949,'MountainEmpire Summary'!$B174)</f>
        <v>0</v>
      </c>
      <c r="Q174" s="20">
        <f>SUMIFS(MountainEmpireInventory!AD$4:AD$949,MountainEmpireInventory!$C$4:$C$949,$B$169,MountainEmpireInventory!$D$4:$D$949,'MountainEmpire Summary'!$B174)</f>
        <v>0</v>
      </c>
      <c r="R174" s="20">
        <f>SUMIFS(MountainEmpireInventory!AE$4:AE$949,MountainEmpireInventory!$C$4:$C$949,$B$169,MountainEmpireInventory!$D$4:$D$949,'MountainEmpire Summary'!$B174)</f>
        <v>92437.5</v>
      </c>
      <c r="S174" s="20">
        <f>SUMIFS(MountainEmpireInventory!AF$4:AF$949,MountainEmpireInventory!$C$4:$C$949,$B$169,MountainEmpireInventory!$D$4:$D$949,'MountainEmpire Summary'!$B174)</f>
        <v>0</v>
      </c>
      <c r="T174" s="20">
        <f>SUMIFS(MountainEmpireInventory!AG$4:AG$949,MountainEmpireInventory!$C$4:$C$949,$B$169,MountainEmpireInventory!$D$4:$D$949,'MountainEmpire Summary'!$B174)</f>
        <v>0</v>
      </c>
      <c r="U174" s="20">
        <f>SUMIFS(MountainEmpireInventory!AH$4:AH$949,MountainEmpireInventory!$C$4:$C$949,$B$169,MountainEmpireInventory!$D$4:$D$949,'MountainEmpire Summary'!$B174)</f>
        <v>0</v>
      </c>
      <c r="V174" s="20">
        <f>SUMIFS(MountainEmpireInventory!AI$4:AI$949,MountainEmpireInventory!$C$4:$C$949,$B$169,MountainEmpireInventory!$D$4:$D$949,'MountainEmpire Summary'!$B174)</f>
        <v>0</v>
      </c>
      <c r="W174" s="15">
        <f t="shared" si="157"/>
        <v>271627.5</v>
      </c>
    </row>
    <row r="175" spans="2:23" x14ac:dyDescent="0.3">
      <c r="B175" s="14" t="s">
        <v>131</v>
      </c>
      <c r="C175" s="20">
        <f>SUMIFS(MountainEmpireInventory!P$4:P$949,MountainEmpireInventory!$C$4:$C$949,$B$169,MountainEmpireInventory!$D$4:$D$949,'MountainEmpire Summary'!$B175)</f>
        <v>20000</v>
      </c>
      <c r="D175" s="20">
        <f>SUMIFS(MountainEmpireInventory!Q$4:Q$949,MountainEmpireInventory!$C$4:$C$949,$B$169,MountainEmpireInventory!$D$4:$D$949,'MountainEmpire Summary'!$B175)</f>
        <v>41200</v>
      </c>
      <c r="E175" s="20">
        <f>SUMIFS(MountainEmpireInventory!R$4:R$949,MountainEmpireInventory!$C$4:$C$949,$B$169,MountainEmpireInventory!$D$4:$D$949,'MountainEmpire Summary'!$B175)</f>
        <v>0</v>
      </c>
      <c r="F175" s="20">
        <f>SUMIFS(MountainEmpireInventory!S$4:S$949,MountainEmpireInventory!$C$4:$C$949,$B$169,MountainEmpireInventory!$D$4:$D$949,'MountainEmpire Summary'!$B175)</f>
        <v>0</v>
      </c>
      <c r="G175" s="20">
        <f>SUMIFS(MountainEmpireInventory!T$4:T$949,MountainEmpireInventory!$C$4:$C$949,$B$169,MountainEmpireInventory!$D$4:$D$949,'MountainEmpire Summary'!$B175)</f>
        <v>0</v>
      </c>
      <c r="H175" s="20">
        <f>SUMIFS(MountainEmpireInventory!U$4:U$949,MountainEmpireInventory!$C$4:$C$949,$B$169,MountainEmpireInventory!$D$4:$D$949,'MountainEmpire Summary'!$B175)</f>
        <v>0</v>
      </c>
      <c r="I175" s="20">
        <f>SUMIFS(MountainEmpireInventory!V$4:V$949,MountainEmpireInventory!$C$4:$C$949,$B$169,MountainEmpireInventory!$D$4:$D$949,'MountainEmpire Summary'!$B175)</f>
        <v>0</v>
      </c>
      <c r="J175" s="20">
        <f>SUMIFS(MountainEmpireInventory!W$4:W$949,MountainEmpireInventory!$C$4:$C$949,$B$169,MountainEmpireInventory!$D$4:$D$949,'MountainEmpire Summary'!$B175)</f>
        <v>0</v>
      </c>
      <c r="K175" s="20">
        <f>SUMIFS(MountainEmpireInventory!X$4:X$949,MountainEmpireInventory!$C$4:$C$949,$B$169,MountainEmpireInventory!$D$4:$D$949,'MountainEmpire Summary'!$B175)</f>
        <v>0</v>
      </c>
      <c r="L175" s="20">
        <f>SUMIFS(MountainEmpireInventory!Y$4:Y$949,MountainEmpireInventory!$C$4:$C$949,$B$169,MountainEmpireInventory!$D$4:$D$949,'MountainEmpire Summary'!$B175)</f>
        <v>0</v>
      </c>
      <c r="M175" s="20">
        <f>SUMIFS(MountainEmpireInventory!Z$4:Z$949,MountainEmpireInventory!$C$4:$C$949,$B$169,MountainEmpireInventory!$D$4:$D$949,'MountainEmpire Summary'!$B175)</f>
        <v>0</v>
      </c>
      <c r="N175" s="20">
        <f>SUMIFS(MountainEmpireInventory!AA$4:AA$949,MountainEmpireInventory!$C$4:$C$949,$B$169,MountainEmpireInventory!$D$4:$D$949,'MountainEmpire Summary'!$B175)</f>
        <v>0</v>
      </c>
      <c r="O175" s="20">
        <f>SUMIFS(MountainEmpireInventory!AB$4:AB$949,MountainEmpireInventory!$C$4:$C$949,$B$169,MountainEmpireInventory!$D$4:$D$949,'MountainEmpire Summary'!$B175)</f>
        <v>0</v>
      </c>
      <c r="P175" s="20">
        <f>SUMIFS(MountainEmpireInventory!AC$4:AC$949,MountainEmpireInventory!$C$4:$C$949,$B$169,MountainEmpireInventory!$D$4:$D$949,'MountainEmpire Summary'!$B175)</f>
        <v>0</v>
      </c>
      <c r="Q175" s="20">
        <f>SUMIFS(MountainEmpireInventory!AD$4:AD$949,MountainEmpireInventory!$C$4:$C$949,$B$169,MountainEmpireInventory!$D$4:$D$949,'MountainEmpire Summary'!$B175)</f>
        <v>0</v>
      </c>
      <c r="R175" s="20">
        <f>SUMIFS(MountainEmpireInventory!AE$4:AE$949,MountainEmpireInventory!$C$4:$C$949,$B$169,MountainEmpireInventory!$D$4:$D$949,'MountainEmpire Summary'!$B175)</f>
        <v>29000</v>
      </c>
      <c r="S175" s="20">
        <f>SUMIFS(MountainEmpireInventory!AF$4:AF$949,MountainEmpireInventory!$C$4:$C$949,$B$169,MountainEmpireInventory!$D$4:$D$949,'MountainEmpire Summary'!$B175)</f>
        <v>0</v>
      </c>
      <c r="T175" s="20">
        <f>SUMIFS(MountainEmpireInventory!AG$4:AG$949,MountainEmpireInventory!$C$4:$C$949,$B$169,MountainEmpireInventory!$D$4:$D$949,'MountainEmpire Summary'!$B175)</f>
        <v>0</v>
      </c>
      <c r="U175" s="20">
        <f>SUMIFS(MountainEmpireInventory!AH$4:AH$949,MountainEmpireInventory!$C$4:$C$949,$B$169,MountainEmpireInventory!$D$4:$D$949,'MountainEmpire Summary'!$B175)</f>
        <v>0</v>
      </c>
      <c r="V175" s="20">
        <f>SUMIFS(MountainEmpireInventory!AI$4:AI$949,MountainEmpireInventory!$C$4:$C$949,$B$169,MountainEmpireInventory!$D$4:$D$949,'MountainEmpire Summary'!$B175)</f>
        <v>0</v>
      </c>
      <c r="W175" s="15">
        <f t="shared" si="157"/>
        <v>90200</v>
      </c>
    </row>
    <row r="176" spans="2:23" x14ac:dyDescent="0.3">
      <c r="B176" s="14" t="s">
        <v>4</v>
      </c>
      <c r="C176" s="20">
        <f>SUMIFS(MountainEmpireInventory!P$4:P$949,MountainEmpireInventory!$C$4:$C$949,$B$169,MountainEmpireInventory!$D$4:$D$949,'MountainEmpire Summary'!$B176)</f>
        <v>143310</v>
      </c>
      <c r="D176" s="20">
        <f>SUMIFS(MountainEmpireInventory!Q$4:Q$949,MountainEmpireInventory!$C$4:$C$949,$B$169,MountainEmpireInventory!$D$4:$D$949,'MountainEmpire Summary'!$B176)</f>
        <v>7501.2839999999997</v>
      </c>
      <c r="E176" s="20">
        <f>SUMIFS(MountainEmpireInventory!R$4:R$949,MountainEmpireInventory!$C$4:$C$949,$B$169,MountainEmpireInventory!$D$4:$D$949,'MountainEmpire Summary'!$B176)</f>
        <v>0</v>
      </c>
      <c r="F176" s="20">
        <f>SUMIFS(MountainEmpireInventory!S$4:S$949,MountainEmpireInventory!$C$4:$C$949,$B$169,MountainEmpireInventory!$D$4:$D$949,'MountainEmpire Summary'!$B176)</f>
        <v>0</v>
      </c>
      <c r="G176" s="20">
        <f>SUMIFS(MountainEmpireInventory!T$4:T$949,MountainEmpireInventory!$C$4:$C$949,$B$169,MountainEmpireInventory!$D$4:$D$949,'MountainEmpire Summary'!$B176)</f>
        <v>0</v>
      </c>
      <c r="H176" s="20">
        <f>SUMIFS(MountainEmpireInventory!U$4:U$949,MountainEmpireInventory!$C$4:$C$949,$B$169,MountainEmpireInventory!$D$4:$D$949,'MountainEmpire Summary'!$B176)</f>
        <v>7760.1999999999989</v>
      </c>
      <c r="I176" s="20">
        <f>SUMIFS(MountainEmpireInventory!V$4:V$949,MountainEmpireInventory!$C$4:$C$949,$B$169,MountainEmpireInventory!$D$4:$D$949,'MountainEmpire Summary'!$B176)</f>
        <v>8593.7039999999979</v>
      </c>
      <c r="J176" s="20">
        <f>SUMIFS(MountainEmpireInventory!W$4:W$949,MountainEmpireInventory!$C$4:$C$949,$B$169,MountainEmpireInventory!$D$4:$D$949,'MountainEmpire Summary'!$B176)</f>
        <v>0</v>
      </c>
      <c r="K176" s="20">
        <f>SUMIFS(MountainEmpireInventory!X$4:X$949,MountainEmpireInventory!$C$4:$C$949,$B$169,MountainEmpireInventory!$D$4:$D$949,'MountainEmpire Summary'!$B176)</f>
        <v>0</v>
      </c>
      <c r="L176" s="20">
        <f>SUMIFS(MountainEmpireInventory!Y$4:Y$949,MountainEmpireInventory!$C$4:$C$949,$B$169,MountainEmpireInventory!$D$4:$D$949,'MountainEmpire Summary'!$B176)</f>
        <v>0</v>
      </c>
      <c r="M176" s="20">
        <f>SUMIFS(MountainEmpireInventory!Z$4:Z$949,MountainEmpireInventory!$C$4:$C$949,$B$169,MountainEmpireInventory!$D$4:$D$949,'MountainEmpire Summary'!$B176)</f>
        <v>8772.4</v>
      </c>
      <c r="N176" s="20">
        <f>SUMIFS(MountainEmpireInventory!AA$4:AA$949,MountainEmpireInventory!$C$4:$C$949,$B$169,MountainEmpireInventory!$D$4:$D$949,'MountainEmpire Summary'!$B176)</f>
        <v>9686.1239999999998</v>
      </c>
      <c r="O176" s="20">
        <f>SUMIFS(MountainEmpireInventory!AB$4:AB$949,MountainEmpireInventory!$C$4:$C$949,$B$169,MountainEmpireInventory!$D$4:$D$949,'MountainEmpire Summary'!$B176)</f>
        <v>0</v>
      </c>
      <c r="P176" s="20">
        <f>SUMIFS(MountainEmpireInventory!AC$4:AC$949,MountainEmpireInventory!$C$4:$C$949,$B$169,MountainEmpireInventory!$D$4:$D$949,'MountainEmpire Summary'!$B176)</f>
        <v>0</v>
      </c>
      <c r="Q176" s="20">
        <f>SUMIFS(MountainEmpireInventory!AD$4:AD$949,MountainEmpireInventory!$C$4:$C$949,$B$169,MountainEmpireInventory!$D$4:$D$949,'MountainEmpire Summary'!$B176)</f>
        <v>0</v>
      </c>
      <c r="R176" s="20">
        <f>SUMIFS(MountainEmpireInventory!AE$4:AE$949,MountainEmpireInventory!$C$4:$C$949,$B$169,MountainEmpireInventory!$D$4:$D$949,'MountainEmpire Summary'!$B176)</f>
        <v>9784.5999999999985</v>
      </c>
      <c r="S176" s="20">
        <f>SUMIFS(MountainEmpireInventory!AF$4:AF$949,MountainEmpireInventory!$C$4:$C$949,$B$169,MountainEmpireInventory!$D$4:$D$949,'MountainEmpire Summary'!$B176)</f>
        <v>10778.543999999998</v>
      </c>
      <c r="T176" s="20">
        <f>SUMIFS(MountainEmpireInventory!AG$4:AG$949,MountainEmpireInventory!$C$4:$C$949,$B$169,MountainEmpireInventory!$D$4:$D$949,'MountainEmpire Summary'!$B176)</f>
        <v>0</v>
      </c>
      <c r="U176" s="20">
        <f>SUMIFS(MountainEmpireInventory!AH$4:AH$949,MountainEmpireInventory!$C$4:$C$949,$B$169,MountainEmpireInventory!$D$4:$D$949,'MountainEmpire Summary'!$B176)</f>
        <v>0</v>
      </c>
      <c r="V176" s="20">
        <f>SUMIFS(MountainEmpireInventory!AI$4:AI$949,MountainEmpireInventory!$C$4:$C$949,$B$169,MountainEmpireInventory!$D$4:$D$949,'MountainEmpire Summary'!$B176)</f>
        <v>0</v>
      </c>
      <c r="W176" s="15">
        <f t="shared" si="157"/>
        <v>206186.856</v>
      </c>
    </row>
    <row r="177" spans="2:23" x14ac:dyDescent="0.3">
      <c r="B177" s="14" t="s">
        <v>8</v>
      </c>
      <c r="C177" s="20">
        <f>SUMIFS(MountainEmpireInventory!P$4:P$949,MountainEmpireInventory!$C$4:$C$949,$B$169,MountainEmpireInventory!$D$4:$D$949,'MountainEmpire Summary'!$B177)</f>
        <v>154962</v>
      </c>
      <c r="D177" s="20">
        <f>SUMIFS(MountainEmpireInventory!Q$4:Q$949,MountainEmpireInventory!$C$4:$C$949,$B$169,MountainEmpireInventory!$D$4:$D$949,'MountainEmpire Summary'!$B177)</f>
        <v>0</v>
      </c>
      <c r="E177" s="20">
        <f>SUMIFS(MountainEmpireInventory!R$4:R$949,MountainEmpireInventory!$C$4:$C$949,$B$169,MountainEmpireInventory!$D$4:$D$949,'MountainEmpire Summary'!$B177)</f>
        <v>0</v>
      </c>
      <c r="F177" s="20">
        <f>SUMIFS(MountainEmpireInventory!S$4:S$949,MountainEmpireInventory!$C$4:$C$949,$B$169,MountainEmpireInventory!$D$4:$D$949,'MountainEmpire Summary'!$B177)</f>
        <v>0</v>
      </c>
      <c r="G177" s="20">
        <f>SUMIFS(MountainEmpireInventory!T$4:T$949,MountainEmpireInventory!$C$4:$C$949,$B$169,MountainEmpireInventory!$D$4:$D$949,'MountainEmpire Summary'!$B177)</f>
        <v>0</v>
      </c>
      <c r="H177" s="20">
        <f>SUMIFS(MountainEmpireInventory!U$4:U$949,MountainEmpireInventory!$C$4:$C$949,$B$169,MountainEmpireInventory!$D$4:$D$949,'MountainEmpire Summary'!$B177)</f>
        <v>0</v>
      </c>
      <c r="I177" s="20">
        <f>SUMIFS(MountainEmpireInventory!V$4:V$949,MountainEmpireInventory!$C$4:$C$949,$B$169,MountainEmpireInventory!$D$4:$D$949,'MountainEmpire Summary'!$B177)</f>
        <v>0</v>
      </c>
      <c r="J177" s="20">
        <f>SUMIFS(MountainEmpireInventory!W$4:W$949,MountainEmpireInventory!$C$4:$C$949,$B$169,MountainEmpireInventory!$D$4:$D$949,'MountainEmpire Summary'!$B177)</f>
        <v>0</v>
      </c>
      <c r="K177" s="20">
        <f>SUMIFS(MountainEmpireInventory!X$4:X$949,MountainEmpireInventory!$C$4:$C$949,$B$169,MountainEmpireInventory!$D$4:$D$949,'MountainEmpire Summary'!$B177)</f>
        <v>0</v>
      </c>
      <c r="L177" s="20">
        <f>SUMIFS(MountainEmpireInventory!Y$4:Y$949,MountainEmpireInventory!$C$4:$C$949,$B$169,MountainEmpireInventory!$D$4:$D$949,'MountainEmpire Summary'!$B177)</f>
        <v>0</v>
      </c>
      <c r="M177" s="20">
        <f>SUMIFS(MountainEmpireInventory!Z$4:Z$949,MountainEmpireInventory!$C$4:$C$949,$B$169,MountainEmpireInventory!$D$4:$D$949,'MountainEmpire Summary'!$B177)</f>
        <v>0</v>
      </c>
      <c r="N177" s="20">
        <f>SUMIFS(MountainEmpireInventory!AA$4:AA$949,MountainEmpireInventory!$C$4:$C$949,$B$169,MountainEmpireInventory!$D$4:$D$949,'MountainEmpire Summary'!$B177)</f>
        <v>45964.800000000003</v>
      </c>
      <c r="O177" s="20">
        <f>SUMIFS(MountainEmpireInventory!AB$4:AB$949,MountainEmpireInventory!$C$4:$C$949,$B$169,MountainEmpireInventory!$D$4:$D$949,'MountainEmpire Summary'!$B177)</f>
        <v>0</v>
      </c>
      <c r="P177" s="20">
        <f>SUMIFS(MountainEmpireInventory!AC$4:AC$949,MountainEmpireInventory!$C$4:$C$949,$B$169,MountainEmpireInventory!$D$4:$D$949,'MountainEmpire Summary'!$B177)</f>
        <v>0</v>
      </c>
      <c r="Q177" s="20">
        <f>SUMIFS(MountainEmpireInventory!AD$4:AD$949,MountainEmpireInventory!$C$4:$C$949,$B$169,MountainEmpireInventory!$D$4:$D$949,'MountainEmpire Summary'!$B177)</f>
        <v>61344</v>
      </c>
      <c r="R177" s="20">
        <f>SUMIFS(MountainEmpireInventory!AE$4:AE$949,MountainEmpireInventory!$C$4:$C$949,$B$169,MountainEmpireInventory!$D$4:$D$949,'MountainEmpire Summary'!$B177)</f>
        <v>0</v>
      </c>
      <c r="S177" s="20">
        <f>SUMIFS(MountainEmpireInventory!AF$4:AF$949,MountainEmpireInventory!$C$4:$C$949,$B$169,MountainEmpireInventory!$D$4:$D$949,'MountainEmpire Summary'!$B177)</f>
        <v>0</v>
      </c>
      <c r="T177" s="20">
        <f>SUMIFS(MountainEmpireInventory!AG$4:AG$949,MountainEmpireInventory!$C$4:$C$949,$B$169,MountainEmpireInventory!$D$4:$D$949,'MountainEmpire Summary'!$B177)</f>
        <v>0</v>
      </c>
      <c r="U177" s="20">
        <f>SUMIFS(MountainEmpireInventory!AH$4:AH$949,MountainEmpireInventory!$C$4:$C$949,$B$169,MountainEmpireInventory!$D$4:$D$949,'MountainEmpire Summary'!$B177)</f>
        <v>0</v>
      </c>
      <c r="V177" s="20">
        <f>SUMIFS(MountainEmpireInventory!AI$4:AI$949,MountainEmpireInventory!$C$4:$C$949,$B$169,MountainEmpireInventory!$D$4:$D$949,'MountainEmpire Summary'!$B177)</f>
        <v>0</v>
      </c>
      <c r="W177" s="15">
        <f t="shared" si="157"/>
        <v>262270.8</v>
      </c>
    </row>
    <row r="178" spans="2:23" x14ac:dyDescent="0.3">
      <c r="B178" s="14" t="s">
        <v>3</v>
      </c>
      <c r="C178" s="20">
        <f>SUMIFS(MountainEmpireInventory!P$4:P$949,MountainEmpireInventory!$C$4:$C$949,$B$169,MountainEmpireInventory!$D$4:$D$949,'MountainEmpire Summary'!$B178)</f>
        <v>106704</v>
      </c>
      <c r="D178" s="20">
        <f>SUMIFS(MountainEmpireInventory!Q$4:Q$949,MountainEmpireInventory!$C$4:$C$949,$B$169,MountainEmpireInventory!$D$4:$D$949,'MountainEmpire Summary'!$B178)</f>
        <v>0</v>
      </c>
      <c r="E178" s="20">
        <f>SUMIFS(MountainEmpireInventory!R$4:R$949,MountainEmpireInventory!$C$4:$C$949,$B$169,MountainEmpireInventory!$D$4:$D$949,'MountainEmpire Summary'!$B178)</f>
        <v>0</v>
      </c>
      <c r="F178" s="20">
        <f>SUMIFS(MountainEmpireInventory!S$4:S$949,MountainEmpireInventory!$C$4:$C$949,$B$169,MountainEmpireInventory!$D$4:$D$949,'MountainEmpire Summary'!$B178)</f>
        <v>0</v>
      </c>
      <c r="G178" s="20">
        <f>SUMIFS(MountainEmpireInventory!T$4:T$949,MountainEmpireInventory!$C$4:$C$949,$B$169,MountainEmpireInventory!$D$4:$D$949,'MountainEmpire Summary'!$B178)</f>
        <v>0</v>
      </c>
      <c r="H178" s="20">
        <f>SUMIFS(MountainEmpireInventory!U$4:U$949,MountainEmpireInventory!$C$4:$C$949,$B$169,MountainEmpireInventory!$D$4:$D$949,'MountainEmpire Summary'!$B178)</f>
        <v>0</v>
      </c>
      <c r="I178" s="20">
        <f>SUMIFS(MountainEmpireInventory!V$4:V$949,MountainEmpireInventory!$C$4:$C$949,$B$169,MountainEmpireInventory!$D$4:$D$949,'MountainEmpire Summary'!$B178)</f>
        <v>45258.899999999994</v>
      </c>
      <c r="J178" s="20">
        <f>SUMIFS(MountainEmpireInventory!W$4:W$949,MountainEmpireInventory!$C$4:$C$949,$B$169,MountainEmpireInventory!$D$4:$D$949,'MountainEmpire Summary'!$B178)</f>
        <v>0</v>
      </c>
      <c r="K178" s="20">
        <f>SUMIFS(MountainEmpireInventory!X$4:X$949,MountainEmpireInventory!$C$4:$C$949,$B$169,MountainEmpireInventory!$D$4:$D$949,'MountainEmpire Summary'!$B178)</f>
        <v>0</v>
      </c>
      <c r="L178" s="20">
        <f>SUMIFS(MountainEmpireInventory!Y$4:Y$949,MountainEmpireInventory!$C$4:$C$949,$B$169,MountainEmpireInventory!$D$4:$D$949,'MountainEmpire Summary'!$B178)</f>
        <v>93884.75</v>
      </c>
      <c r="M178" s="20">
        <f>SUMIFS(MountainEmpireInventory!Z$4:Z$949,MountainEmpireInventory!$C$4:$C$949,$B$169,MountainEmpireInventory!$D$4:$D$949,'MountainEmpire Summary'!$B178)</f>
        <v>0</v>
      </c>
      <c r="N178" s="20">
        <f>SUMIFS(MountainEmpireInventory!AA$4:AA$949,MountainEmpireInventory!$C$4:$C$949,$B$169,MountainEmpireInventory!$D$4:$D$949,'MountainEmpire Summary'!$B178)</f>
        <v>0</v>
      </c>
      <c r="O178" s="20">
        <f>SUMIFS(MountainEmpireInventory!AB$4:AB$949,MountainEmpireInventory!$C$4:$C$949,$B$169,MountainEmpireInventory!$D$4:$D$949,'MountainEmpire Summary'!$B178)</f>
        <v>0</v>
      </c>
      <c r="P178" s="20">
        <f>SUMIFS(MountainEmpireInventory!AC$4:AC$949,MountainEmpireInventory!$C$4:$C$949,$B$169,MountainEmpireInventory!$D$4:$D$949,'MountainEmpire Summary'!$B178)</f>
        <v>0</v>
      </c>
      <c r="Q178" s="20">
        <f>SUMIFS(MountainEmpireInventory!AD$4:AD$949,MountainEmpireInventory!$C$4:$C$949,$B$169,MountainEmpireInventory!$D$4:$D$949,'MountainEmpire Summary'!$B178)</f>
        <v>20746.2</v>
      </c>
      <c r="R178" s="20">
        <f>SUMIFS(MountainEmpireInventory!AE$4:AE$949,MountainEmpireInventory!$C$4:$C$949,$B$169,MountainEmpireInventory!$D$4:$D$949,'MountainEmpire Summary'!$B178)</f>
        <v>129512.55000000002</v>
      </c>
      <c r="S178" s="20">
        <f>SUMIFS(MountainEmpireInventory!AF$4:AF$949,MountainEmpireInventory!$C$4:$C$949,$B$169,MountainEmpireInventory!$D$4:$D$949,'MountainEmpire Summary'!$B178)</f>
        <v>0</v>
      </c>
      <c r="T178" s="20">
        <f>SUMIFS(MountainEmpireInventory!AG$4:AG$949,MountainEmpireInventory!$C$4:$C$949,$B$169,MountainEmpireInventory!$D$4:$D$949,'MountainEmpire Summary'!$B178)</f>
        <v>0</v>
      </c>
      <c r="U178" s="20">
        <f>SUMIFS(MountainEmpireInventory!AH$4:AH$949,MountainEmpireInventory!$C$4:$C$949,$B$169,MountainEmpireInventory!$D$4:$D$949,'MountainEmpire Summary'!$B178)</f>
        <v>0</v>
      </c>
      <c r="V178" s="20">
        <f>SUMIFS(MountainEmpireInventory!AI$4:AI$949,MountainEmpireInventory!$C$4:$C$949,$B$169,MountainEmpireInventory!$D$4:$D$949,'MountainEmpire Summary'!$B178)</f>
        <v>0</v>
      </c>
      <c r="W178" s="15">
        <f t="shared" si="157"/>
        <v>396106.4</v>
      </c>
    </row>
    <row r="179" spans="2:23" x14ac:dyDescent="0.3">
      <c r="B179" s="22" t="s">
        <v>157</v>
      </c>
      <c r="C179" s="20">
        <f>SUM(C171:C178)</f>
        <v>631833</v>
      </c>
      <c r="D179" s="20">
        <f t="shared" ref="D179:V179" si="158">SUM(D171:D178)</f>
        <v>129585.639</v>
      </c>
      <c r="E179" s="20">
        <f t="shared" si="158"/>
        <v>0</v>
      </c>
      <c r="F179" s="20">
        <f t="shared" si="158"/>
        <v>0</v>
      </c>
      <c r="G179" s="20">
        <f t="shared" si="158"/>
        <v>10752</v>
      </c>
      <c r="H179" s="20">
        <f t="shared" si="158"/>
        <v>90560.199999999983</v>
      </c>
      <c r="I179" s="20">
        <f t="shared" si="158"/>
        <v>53852.603999999992</v>
      </c>
      <c r="J179" s="20">
        <f t="shared" si="158"/>
        <v>7201.9199999999992</v>
      </c>
      <c r="K179" s="20">
        <f t="shared" si="158"/>
        <v>0</v>
      </c>
      <c r="L179" s="20">
        <f t="shared" si="158"/>
        <v>93884.75</v>
      </c>
      <c r="M179" s="20">
        <f t="shared" si="158"/>
        <v>60876.270000000004</v>
      </c>
      <c r="N179" s="20">
        <f t="shared" si="158"/>
        <v>125475.924</v>
      </c>
      <c r="O179" s="20">
        <f t="shared" si="158"/>
        <v>59633.279999999999</v>
      </c>
      <c r="P179" s="20">
        <f t="shared" si="158"/>
        <v>0</v>
      </c>
      <c r="Q179" s="20">
        <f t="shared" si="158"/>
        <v>123980.2</v>
      </c>
      <c r="R179" s="20">
        <f t="shared" si="158"/>
        <v>403337.94500000007</v>
      </c>
      <c r="S179" s="20">
        <f t="shared" si="158"/>
        <v>64669.043999999994</v>
      </c>
      <c r="T179" s="20">
        <f t="shared" si="158"/>
        <v>20584.32</v>
      </c>
      <c r="U179" s="20">
        <f t="shared" si="158"/>
        <v>0</v>
      </c>
      <c r="V179" s="20">
        <f t="shared" si="158"/>
        <v>0</v>
      </c>
      <c r="W179" s="15">
        <f t="shared" si="157"/>
        <v>1876227.0960000001</v>
      </c>
    </row>
    <row r="180" spans="2:23" x14ac:dyDescent="0.3">
      <c r="B180" s="30" t="s">
        <v>167</v>
      </c>
      <c r="C180" s="29">
        <f>C179*1.25/(14849*350*0.76)</f>
        <v>0.19995555509421409</v>
      </c>
    </row>
    <row r="181" spans="2:23" x14ac:dyDescent="0.3">
      <c r="B181" s="45"/>
      <c r="C181" s="29"/>
    </row>
    <row r="182" spans="2:23" x14ac:dyDescent="0.3">
      <c r="B182" s="45"/>
      <c r="C182" s="29"/>
    </row>
    <row r="183" spans="2:23" x14ac:dyDescent="0.3">
      <c r="B183" s="18" t="s">
        <v>389</v>
      </c>
    </row>
    <row r="184" spans="2:23" x14ac:dyDescent="0.3">
      <c r="B184" s="13"/>
      <c r="C184" s="19">
        <f>MountainEmpireInventory!$C$1</f>
        <v>2019</v>
      </c>
      <c r="D184" s="13">
        <f>C184+1</f>
        <v>2020</v>
      </c>
      <c r="E184" s="13">
        <f t="shared" ref="E184" si="159">D184+1</f>
        <v>2021</v>
      </c>
      <c r="F184" s="13">
        <f t="shared" ref="F184" si="160">E184+1</f>
        <v>2022</v>
      </c>
      <c r="G184" s="13">
        <f t="shared" ref="G184" si="161">F184+1</f>
        <v>2023</v>
      </c>
      <c r="H184" s="13">
        <f t="shared" ref="H184" si="162">G184+1</f>
        <v>2024</v>
      </c>
      <c r="I184" s="13">
        <f t="shared" ref="I184" si="163">H184+1</f>
        <v>2025</v>
      </c>
      <c r="J184" s="13">
        <f t="shared" ref="J184" si="164">I184+1</f>
        <v>2026</v>
      </c>
      <c r="K184" s="13">
        <f t="shared" ref="K184" si="165">J184+1</f>
        <v>2027</v>
      </c>
      <c r="L184" s="13">
        <f t="shared" ref="L184" si="166">K184+1</f>
        <v>2028</v>
      </c>
      <c r="M184" s="13">
        <f t="shared" ref="M184" si="167">L184+1</f>
        <v>2029</v>
      </c>
      <c r="N184" s="13">
        <f t="shared" ref="N184" si="168">M184+1</f>
        <v>2030</v>
      </c>
      <c r="O184" s="13">
        <f t="shared" ref="O184" si="169">N184+1</f>
        <v>2031</v>
      </c>
      <c r="P184" s="13">
        <f t="shared" ref="P184" si="170">O184+1</f>
        <v>2032</v>
      </c>
      <c r="Q184" s="13">
        <f t="shared" ref="Q184" si="171">P184+1</f>
        <v>2033</v>
      </c>
      <c r="R184" s="13">
        <f t="shared" ref="R184" si="172">Q184+1</f>
        <v>2034</v>
      </c>
      <c r="S184" s="13">
        <f t="shared" ref="S184" si="173">R184+1</f>
        <v>2035</v>
      </c>
      <c r="T184" s="13">
        <f t="shared" ref="T184" si="174">S184+1</f>
        <v>2036</v>
      </c>
      <c r="U184" s="13">
        <f t="shared" ref="U184" si="175">T184+1</f>
        <v>2037</v>
      </c>
      <c r="V184" s="13">
        <f t="shared" ref="V184" si="176">U184+1</f>
        <v>2038</v>
      </c>
      <c r="W184" s="13" t="s">
        <v>157</v>
      </c>
    </row>
    <row r="185" spans="2:23" x14ac:dyDescent="0.3">
      <c r="B185" s="14" t="s">
        <v>9</v>
      </c>
      <c r="C185" s="20">
        <f>SUMIFS(MountainEmpireInventory!P$4:P$949,MountainEmpireInventory!$C$4:$C$949,$B$183,MountainEmpireInventory!$D$4:$D$949,'MountainEmpire Summary'!$B185)</f>
        <v>25520</v>
      </c>
      <c r="D185" s="20">
        <f>SUMIFS(MountainEmpireInventory!Q$4:Q$949,MountainEmpireInventory!$C$4:$C$949,$B$183,MountainEmpireInventory!$D$4:$D$949,'MountainEmpire Summary'!$B185)</f>
        <v>0</v>
      </c>
      <c r="E185" s="20">
        <f>SUMIFS(MountainEmpireInventory!R$4:R$949,MountainEmpireInventory!$C$4:$C$949,$B$183,MountainEmpireInventory!$D$4:$D$949,'MountainEmpire Summary'!$B185)</f>
        <v>0</v>
      </c>
      <c r="F185" s="20">
        <f>SUMIFS(MountainEmpireInventory!S$4:S$949,MountainEmpireInventory!$C$4:$C$949,$B$183,MountainEmpireInventory!$D$4:$D$949,'MountainEmpire Summary'!$B185)</f>
        <v>0</v>
      </c>
      <c r="G185" s="20">
        <f>SUMIFS(MountainEmpireInventory!T$4:T$949,MountainEmpireInventory!$C$4:$C$949,$B$183,MountainEmpireInventory!$D$4:$D$949,'MountainEmpire Summary'!$B185)</f>
        <v>0</v>
      </c>
      <c r="H185" s="20">
        <f>SUMIFS(MountainEmpireInventory!U$4:U$949,MountainEmpireInventory!$C$4:$C$949,$B$183,MountainEmpireInventory!$D$4:$D$949,'MountainEmpire Summary'!$B185)</f>
        <v>0</v>
      </c>
      <c r="I185" s="20">
        <f>SUMIFS(MountainEmpireInventory!V$4:V$949,MountainEmpireInventory!$C$4:$C$949,$B$183,MountainEmpireInventory!$D$4:$D$949,'MountainEmpire Summary'!$B185)</f>
        <v>0</v>
      </c>
      <c r="J185" s="20">
        <f>SUMIFS(MountainEmpireInventory!W$4:W$949,MountainEmpireInventory!$C$4:$C$949,$B$183,MountainEmpireInventory!$D$4:$D$949,'MountainEmpire Summary'!$B185)</f>
        <v>0</v>
      </c>
      <c r="K185" s="20">
        <f>SUMIFS(MountainEmpireInventory!X$4:X$949,MountainEmpireInventory!$C$4:$C$949,$B$183,MountainEmpireInventory!$D$4:$D$949,'MountainEmpire Summary'!$B185)</f>
        <v>0</v>
      </c>
      <c r="L185" s="20">
        <f>SUMIFS(MountainEmpireInventory!Y$4:Y$949,MountainEmpireInventory!$C$4:$C$949,$B$183,MountainEmpireInventory!$D$4:$D$949,'MountainEmpire Summary'!$B185)</f>
        <v>0</v>
      </c>
      <c r="M185" s="20">
        <f>SUMIFS(MountainEmpireInventory!Z$4:Z$949,MountainEmpireInventory!$C$4:$C$949,$B$183,MountainEmpireInventory!$D$4:$D$949,'MountainEmpire Summary'!$B185)</f>
        <v>0</v>
      </c>
      <c r="N185" s="20">
        <f>SUMIFS(MountainEmpireInventory!AA$4:AA$949,MountainEmpireInventory!$C$4:$C$949,$B$183,MountainEmpireInventory!$D$4:$D$949,'MountainEmpire Summary'!$B185)</f>
        <v>0</v>
      </c>
      <c r="O185" s="20">
        <f>SUMIFS(MountainEmpireInventory!AB$4:AB$949,MountainEmpireInventory!$C$4:$C$949,$B$183,MountainEmpireInventory!$D$4:$D$949,'MountainEmpire Summary'!$B185)</f>
        <v>0</v>
      </c>
      <c r="P185" s="20">
        <f>SUMIFS(MountainEmpireInventory!AC$4:AC$949,MountainEmpireInventory!$C$4:$C$949,$B$183,MountainEmpireInventory!$D$4:$D$949,'MountainEmpire Summary'!$B185)</f>
        <v>0</v>
      </c>
      <c r="Q185" s="20">
        <f>SUMIFS(MountainEmpireInventory!AD$4:AD$949,MountainEmpireInventory!$C$4:$C$949,$B$183,MountainEmpireInventory!$D$4:$D$949,'MountainEmpire Summary'!$B185)</f>
        <v>0</v>
      </c>
      <c r="R185" s="20">
        <f>SUMIFS(MountainEmpireInventory!AE$4:AE$949,MountainEmpireInventory!$C$4:$C$949,$B$183,MountainEmpireInventory!$D$4:$D$949,'MountainEmpire Summary'!$B185)</f>
        <v>0</v>
      </c>
      <c r="S185" s="20">
        <f>SUMIFS(MountainEmpireInventory!AF$4:AF$949,MountainEmpireInventory!$C$4:$C$949,$B$183,MountainEmpireInventory!$D$4:$D$949,'MountainEmpire Summary'!$B185)</f>
        <v>0</v>
      </c>
      <c r="T185" s="20">
        <f>SUMIFS(MountainEmpireInventory!AG$4:AG$949,MountainEmpireInventory!$C$4:$C$949,$B$183,MountainEmpireInventory!$D$4:$D$949,'MountainEmpire Summary'!$B185)</f>
        <v>0</v>
      </c>
      <c r="U185" s="20">
        <f>SUMIFS(MountainEmpireInventory!AH$4:AH$949,MountainEmpireInventory!$C$4:$C$949,$B$183,MountainEmpireInventory!$D$4:$D$949,'MountainEmpire Summary'!$B185)</f>
        <v>0</v>
      </c>
      <c r="V185" s="20">
        <f>SUMIFS(MountainEmpireInventory!AI$4:AI$949,MountainEmpireInventory!$C$4:$C$949,$B$183,MountainEmpireInventory!$D$4:$D$949,'MountainEmpire Summary'!$B185)</f>
        <v>0</v>
      </c>
      <c r="W185" s="15">
        <f>SUM(C185:V185)</f>
        <v>25520</v>
      </c>
    </row>
    <row r="186" spans="2:23" x14ac:dyDescent="0.3">
      <c r="B186" s="14" t="s">
        <v>11</v>
      </c>
      <c r="C186" s="20">
        <f>SUMIFS(MountainEmpireInventory!P$4:P$949,MountainEmpireInventory!$C$4:$C$949,$B$183,MountainEmpireInventory!$D$4:$D$949,'MountainEmpire Summary'!$B186)</f>
        <v>44302.5</v>
      </c>
      <c r="D186" s="20">
        <f>SUMIFS(MountainEmpireInventory!Q$4:Q$949,MountainEmpireInventory!$C$4:$C$949,$B$183,MountainEmpireInventory!$D$4:$D$949,'MountainEmpire Summary'!$B186)</f>
        <v>0</v>
      </c>
      <c r="E186" s="20">
        <f>SUMIFS(MountainEmpireInventory!R$4:R$949,MountainEmpireInventory!$C$4:$C$949,$B$183,MountainEmpireInventory!$D$4:$D$949,'MountainEmpire Summary'!$B186)</f>
        <v>0</v>
      </c>
      <c r="F186" s="20">
        <f>SUMIFS(MountainEmpireInventory!S$4:S$949,MountainEmpireInventory!$C$4:$C$949,$B$183,MountainEmpireInventory!$D$4:$D$949,'MountainEmpire Summary'!$B186)</f>
        <v>0</v>
      </c>
      <c r="G186" s="20">
        <f>SUMIFS(MountainEmpireInventory!T$4:T$949,MountainEmpireInventory!$C$4:$C$949,$B$183,MountainEmpireInventory!$D$4:$D$949,'MountainEmpire Summary'!$B186)</f>
        <v>0</v>
      </c>
      <c r="H186" s="20">
        <f>SUMIFS(MountainEmpireInventory!U$4:U$949,MountainEmpireInventory!$C$4:$C$949,$B$183,MountainEmpireInventory!$D$4:$D$949,'MountainEmpire Summary'!$B186)</f>
        <v>0</v>
      </c>
      <c r="I186" s="20">
        <f>SUMIFS(MountainEmpireInventory!V$4:V$949,MountainEmpireInventory!$C$4:$C$949,$B$183,MountainEmpireInventory!$D$4:$D$949,'MountainEmpire Summary'!$B186)</f>
        <v>0</v>
      </c>
      <c r="J186" s="20">
        <f>SUMIFS(MountainEmpireInventory!W$4:W$949,MountainEmpireInventory!$C$4:$C$949,$B$183,MountainEmpireInventory!$D$4:$D$949,'MountainEmpire Summary'!$B186)</f>
        <v>0</v>
      </c>
      <c r="K186" s="20">
        <f>SUMIFS(MountainEmpireInventory!X$4:X$949,MountainEmpireInventory!$C$4:$C$949,$B$183,MountainEmpireInventory!$D$4:$D$949,'MountainEmpire Summary'!$B186)</f>
        <v>0</v>
      </c>
      <c r="L186" s="20">
        <f>SUMIFS(MountainEmpireInventory!Y$4:Y$949,MountainEmpireInventory!$C$4:$C$949,$B$183,MountainEmpireInventory!$D$4:$D$949,'MountainEmpire Summary'!$B186)</f>
        <v>0</v>
      </c>
      <c r="M186" s="20">
        <f>SUMIFS(MountainEmpireInventory!Z$4:Z$949,MountainEmpireInventory!$C$4:$C$949,$B$183,MountainEmpireInventory!$D$4:$D$949,'MountainEmpire Summary'!$B186)</f>
        <v>0</v>
      </c>
      <c r="N186" s="20">
        <f>SUMIFS(MountainEmpireInventory!AA$4:AA$949,MountainEmpireInventory!$C$4:$C$949,$B$183,MountainEmpireInventory!$D$4:$D$949,'MountainEmpire Summary'!$B186)</f>
        <v>0</v>
      </c>
      <c r="O186" s="20">
        <f>SUMIFS(MountainEmpireInventory!AB$4:AB$949,MountainEmpireInventory!$C$4:$C$949,$B$183,MountainEmpireInventory!$D$4:$D$949,'MountainEmpire Summary'!$B186)</f>
        <v>0</v>
      </c>
      <c r="P186" s="20">
        <f>SUMIFS(MountainEmpireInventory!AC$4:AC$949,MountainEmpireInventory!$C$4:$C$949,$B$183,MountainEmpireInventory!$D$4:$D$949,'MountainEmpire Summary'!$B186)</f>
        <v>0</v>
      </c>
      <c r="Q186" s="20">
        <f>SUMIFS(MountainEmpireInventory!AD$4:AD$949,MountainEmpireInventory!$C$4:$C$949,$B$183,MountainEmpireInventory!$D$4:$D$949,'MountainEmpire Summary'!$B186)</f>
        <v>0</v>
      </c>
      <c r="R186" s="20">
        <f>SUMIFS(MountainEmpireInventory!AE$4:AE$949,MountainEmpireInventory!$C$4:$C$949,$B$183,MountainEmpireInventory!$D$4:$D$949,'MountainEmpire Summary'!$B186)</f>
        <v>64238.625</v>
      </c>
      <c r="S186" s="20">
        <f>SUMIFS(MountainEmpireInventory!AF$4:AF$949,MountainEmpireInventory!$C$4:$C$949,$B$183,MountainEmpireInventory!$D$4:$D$949,'MountainEmpire Summary'!$B186)</f>
        <v>0</v>
      </c>
      <c r="T186" s="20">
        <f>SUMIFS(MountainEmpireInventory!AG$4:AG$949,MountainEmpireInventory!$C$4:$C$949,$B$183,MountainEmpireInventory!$D$4:$D$949,'MountainEmpire Summary'!$B186)</f>
        <v>0</v>
      </c>
      <c r="U186" s="20">
        <f>SUMIFS(MountainEmpireInventory!AH$4:AH$949,MountainEmpireInventory!$C$4:$C$949,$B$183,MountainEmpireInventory!$D$4:$D$949,'MountainEmpire Summary'!$B186)</f>
        <v>0</v>
      </c>
      <c r="V186" s="20">
        <f>SUMIFS(MountainEmpireInventory!AI$4:AI$949,MountainEmpireInventory!$C$4:$C$949,$B$183,MountainEmpireInventory!$D$4:$D$949,'MountainEmpire Summary'!$B186)</f>
        <v>0</v>
      </c>
      <c r="W186" s="15">
        <f t="shared" ref="W186:W193" si="177">SUM(C186:V186)</f>
        <v>108541.125</v>
      </c>
    </row>
    <row r="187" spans="2:23" x14ac:dyDescent="0.3">
      <c r="B187" s="14" t="s">
        <v>7</v>
      </c>
      <c r="C187" s="20">
        <f>SUMIFS(MountainEmpireInventory!P$4:P$949,MountainEmpireInventory!$C$4:$C$949,$B$183,MountainEmpireInventory!$D$4:$D$949,'MountainEmpire Summary'!$B187)</f>
        <v>45023</v>
      </c>
      <c r="D187" s="20">
        <f>SUMIFS(MountainEmpireInventory!Q$4:Q$949,MountainEmpireInventory!$C$4:$C$949,$B$183,MountainEmpireInventory!$D$4:$D$949,'MountainEmpire Summary'!$B187)</f>
        <v>0</v>
      </c>
      <c r="E187" s="20">
        <f>SUMIFS(MountainEmpireInventory!R$4:R$949,MountainEmpireInventory!$C$4:$C$949,$B$183,MountainEmpireInventory!$D$4:$D$949,'MountainEmpire Summary'!$B187)</f>
        <v>0</v>
      </c>
      <c r="F187" s="20">
        <f>SUMIFS(MountainEmpireInventory!S$4:S$949,MountainEmpireInventory!$C$4:$C$949,$B$183,MountainEmpireInventory!$D$4:$D$949,'MountainEmpire Summary'!$B187)</f>
        <v>0</v>
      </c>
      <c r="G187" s="20">
        <f>SUMIFS(MountainEmpireInventory!T$4:T$949,MountainEmpireInventory!$C$4:$C$949,$B$183,MountainEmpireInventory!$D$4:$D$949,'MountainEmpire Summary'!$B187)</f>
        <v>0</v>
      </c>
      <c r="H187" s="20">
        <f>SUMIFS(MountainEmpireInventory!U$4:U$949,MountainEmpireInventory!$C$4:$C$949,$B$183,MountainEmpireInventory!$D$4:$D$949,'MountainEmpire Summary'!$B187)</f>
        <v>0</v>
      </c>
      <c r="I187" s="20">
        <f>SUMIFS(MountainEmpireInventory!V$4:V$949,MountainEmpireInventory!$C$4:$C$949,$B$183,MountainEmpireInventory!$D$4:$D$949,'MountainEmpire Summary'!$B187)</f>
        <v>12045.439999999999</v>
      </c>
      <c r="J187" s="20">
        <f>SUMIFS(MountainEmpireInventory!W$4:W$949,MountainEmpireInventory!$C$4:$C$949,$B$183,MountainEmpireInventory!$D$4:$D$949,'MountainEmpire Summary'!$B187)</f>
        <v>0</v>
      </c>
      <c r="K187" s="20">
        <f>SUMIFS(MountainEmpireInventory!X$4:X$949,MountainEmpireInventory!$C$4:$C$949,$B$183,MountainEmpireInventory!$D$4:$D$949,'MountainEmpire Summary'!$B187)</f>
        <v>0</v>
      </c>
      <c r="L187" s="20">
        <f>SUMIFS(MountainEmpireInventory!Y$4:Y$949,MountainEmpireInventory!$C$4:$C$949,$B$183,MountainEmpireInventory!$D$4:$D$949,'MountainEmpire Summary'!$B187)</f>
        <v>0</v>
      </c>
      <c r="M187" s="20">
        <f>SUMIFS(MountainEmpireInventory!Z$4:Z$949,MountainEmpireInventory!$C$4:$C$949,$B$183,MountainEmpireInventory!$D$4:$D$949,'MountainEmpire Summary'!$B187)</f>
        <v>12441</v>
      </c>
      <c r="N187" s="20">
        <f>SUMIFS(MountainEmpireInventory!AA$4:AA$949,MountainEmpireInventory!$C$4:$C$949,$B$183,MountainEmpireInventory!$D$4:$D$949,'MountainEmpire Summary'!$B187)</f>
        <v>21014</v>
      </c>
      <c r="O187" s="20">
        <f>SUMIFS(MountainEmpireInventory!AB$4:AB$949,MountainEmpireInventory!$C$4:$C$949,$B$183,MountainEmpireInventory!$D$4:$D$949,'MountainEmpire Summary'!$B187)</f>
        <v>6099.5999999999995</v>
      </c>
      <c r="P187" s="20">
        <f>SUMIFS(MountainEmpireInventory!AC$4:AC$949,MountainEmpireInventory!$C$4:$C$949,$B$183,MountainEmpireInventory!$D$4:$D$949,'MountainEmpire Summary'!$B187)</f>
        <v>0</v>
      </c>
      <c r="Q187" s="20">
        <f>SUMIFS(MountainEmpireInventory!AD$4:AD$949,MountainEmpireInventory!$C$4:$C$949,$B$183,MountainEmpireInventory!$D$4:$D$949,'MountainEmpire Summary'!$B187)</f>
        <v>0</v>
      </c>
      <c r="R187" s="20">
        <f>SUMIFS(MountainEmpireInventory!AE$4:AE$949,MountainEmpireInventory!$C$4:$C$949,$B$183,MountainEmpireInventory!$D$4:$D$949,'MountainEmpire Summary'!$B187)</f>
        <v>44903.6</v>
      </c>
      <c r="S187" s="20">
        <f>SUMIFS(MountainEmpireInventory!AF$4:AF$949,MountainEmpireInventory!$C$4:$C$949,$B$183,MountainEmpireInventory!$D$4:$D$949,'MountainEmpire Summary'!$B187)</f>
        <v>15107.84</v>
      </c>
      <c r="T187" s="20">
        <f>SUMIFS(MountainEmpireInventory!AG$4:AG$949,MountainEmpireInventory!$C$4:$C$949,$B$183,MountainEmpireInventory!$D$4:$D$949,'MountainEmpire Summary'!$B187)</f>
        <v>0</v>
      </c>
      <c r="U187" s="20">
        <f>SUMIFS(MountainEmpireInventory!AH$4:AH$949,MountainEmpireInventory!$C$4:$C$949,$B$183,MountainEmpireInventory!$D$4:$D$949,'MountainEmpire Summary'!$B187)</f>
        <v>0</v>
      </c>
      <c r="V187" s="20">
        <f>SUMIFS(MountainEmpireInventory!AI$4:AI$949,MountainEmpireInventory!$C$4:$C$949,$B$183,MountainEmpireInventory!$D$4:$D$949,'MountainEmpire Summary'!$B187)</f>
        <v>0</v>
      </c>
      <c r="W187" s="15">
        <f t="shared" si="177"/>
        <v>156634.48000000001</v>
      </c>
    </row>
    <row r="188" spans="2:23" x14ac:dyDescent="0.3">
      <c r="B188" s="14" t="s">
        <v>5</v>
      </c>
      <c r="C188" s="20">
        <f>SUMIFS(MountainEmpireInventory!P$4:P$949,MountainEmpireInventory!$C$4:$C$949,$B$183,MountainEmpireInventory!$D$4:$D$949,'MountainEmpire Summary'!$B188)</f>
        <v>24000</v>
      </c>
      <c r="D188" s="20">
        <f>SUMIFS(MountainEmpireInventory!Q$4:Q$949,MountainEmpireInventory!$C$4:$C$949,$B$183,MountainEmpireInventory!$D$4:$D$949,'MountainEmpire Summary'!$B188)</f>
        <v>0</v>
      </c>
      <c r="E188" s="20">
        <f>SUMIFS(MountainEmpireInventory!R$4:R$949,MountainEmpireInventory!$C$4:$C$949,$B$183,MountainEmpireInventory!$D$4:$D$949,'MountainEmpire Summary'!$B188)</f>
        <v>0</v>
      </c>
      <c r="F188" s="20">
        <f>SUMIFS(MountainEmpireInventory!S$4:S$949,MountainEmpireInventory!$C$4:$C$949,$B$183,MountainEmpireInventory!$D$4:$D$949,'MountainEmpire Summary'!$B188)</f>
        <v>0</v>
      </c>
      <c r="G188" s="20">
        <f>SUMIFS(MountainEmpireInventory!T$4:T$949,MountainEmpireInventory!$C$4:$C$949,$B$183,MountainEmpireInventory!$D$4:$D$949,'MountainEmpire Summary'!$B188)</f>
        <v>0</v>
      </c>
      <c r="H188" s="20">
        <f>SUMIFS(MountainEmpireInventory!U$4:U$949,MountainEmpireInventory!$C$4:$C$949,$B$183,MountainEmpireInventory!$D$4:$D$949,'MountainEmpire Summary'!$B188)</f>
        <v>0</v>
      </c>
      <c r="I188" s="20">
        <f>SUMIFS(MountainEmpireInventory!V$4:V$949,MountainEmpireInventory!$C$4:$C$949,$B$183,MountainEmpireInventory!$D$4:$D$949,'MountainEmpire Summary'!$B188)</f>
        <v>0</v>
      </c>
      <c r="J188" s="20">
        <f>SUMIFS(MountainEmpireInventory!W$4:W$949,MountainEmpireInventory!$C$4:$C$949,$B$183,MountainEmpireInventory!$D$4:$D$949,'MountainEmpire Summary'!$B188)</f>
        <v>0</v>
      </c>
      <c r="K188" s="20">
        <f>SUMIFS(MountainEmpireInventory!X$4:X$949,MountainEmpireInventory!$C$4:$C$949,$B$183,MountainEmpireInventory!$D$4:$D$949,'MountainEmpire Summary'!$B188)</f>
        <v>0</v>
      </c>
      <c r="L188" s="20">
        <f>SUMIFS(MountainEmpireInventory!Y$4:Y$949,MountainEmpireInventory!$C$4:$C$949,$B$183,MountainEmpireInventory!$D$4:$D$949,'MountainEmpire Summary'!$B188)</f>
        <v>0</v>
      </c>
      <c r="M188" s="20">
        <f>SUMIFS(MountainEmpireInventory!Z$4:Z$949,MountainEmpireInventory!$C$4:$C$949,$B$183,MountainEmpireInventory!$D$4:$D$949,'MountainEmpire Summary'!$B188)</f>
        <v>0</v>
      </c>
      <c r="N188" s="20">
        <f>SUMIFS(MountainEmpireInventory!AA$4:AA$949,MountainEmpireInventory!$C$4:$C$949,$B$183,MountainEmpireInventory!$D$4:$D$949,'MountainEmpire Summary'!$B188)</f>
        <v>0</v>
      </c>
      <c r="O188" s="20">
        <f>SUMIFS(MountainEmpireInventory!AB$4:AB$949,MountainEmpireInventory!$C$4:$C$949,$B$183,MountainEmpireInventory!$D$4:$D$949,'MountainEmpire Summary'!$B188)</f>
        <v>0</v>
      </c>
      <c r="P188" s="20">
        <f>SUMIFS(MountainEmpireInventory!AC$4:AC$949,MountainEmpireInventory!$C$4:$C$949,$B$183,MountainEmpireInventory!$D$4:$D$949,'MountainEmpire Summary'!$B188)</f>
        <v>0</v>
      </c>
      <c r="Q188" s="20">
        <f>SUMIFS(MountainEmpireInventory!AD$4:AD$949,MountainEmpireInventory!$C$4:$C$949,$B$183,MountainEmpireInventory!$D$4:$D$949,'MountainEmpire Summary'!$B188)</f>
        <v>0</v>
      </c>
      <c r="R188" s="20">
        <f>SUMIFS(MountainEmpireInventory!AE$4:AE$949,MountainEmpireInventory!$C$4:$C$949,$B$183,MountainEmpireInventory!$D$4:$D$949,'MountainEmpire Summary'!$B188)</f>
        <v>34800</v>
      </c>
      <c r="S188" s="20">
        <f>SUMIFS(MountainEmpireInventory!AF$4:AF$949,MountainEmpireInventory!$C$4:$C$949,$B$183,MountainEmpireInventory!$D$4:$D$949,'MountainEmpire Summary'!$B188)</f>
        <v>0</v>
      </c>
      <c r="T188" s="20">
        <f>SUMIFS(MountainEmpireInventory!AG$4:AG$949,MountainEmpireInventory!$C$4:$C$949,$B$183,MountainEmpireInventory!$D$4:$D$949,'MountainEmpire Summary'!$B188)</f>
        <v>0</v>
      </c>
      <c r="U188" s="20">
        <f>SUMIFS(MountainEmpireInventory!AH$4:AH$949,MountainEmpireInventory!$C$4:$C$949,$B$183,MountainEmpireInventory!$D$4:$D$949,'MountainEmpire Summary'!$B188)</f>
        <v>0</v>
      </c>
      <c r="V188" s="20">
        <f>SUMIFS(MountainEmpireInventory!AI$4:AI$949,MountainEmpireInventory!$C$4:$C$949,$B$183,MountainEmpireInventory!$D$4:$D$949,'MountainEmpire Summary'!$B188)</f>
        <v>0</v>
      </c>
      <c r="W188" s="15">
        <f t="shared" si="177"/>
        <v>58800</v>
      </c>
    </row>
    <row r="189" spans="2:23" x14ac:dyDescent="0.3">
      <c r="B189" s="14" t="s">
        <v>131</v>
      </c>
      <c r="C189" s="20">
        <f>SUMIFS(MountainEmpireInventory!P$4:P$949,MountainEmpireInventory!$C$4:$C$949,$B$183,MountainEmpireInventory!$D$4:$D$949,'MountainEmpire Summary'!$B189)</f>
        <v>20000</v>
      </c>
      <c r="D189" s="20">
        <f>SUMIFS(MountainEmpireInventory!Q$4:Q$949,MountainEmpireInventory!$C$4:$C$949,$B$183,MountainEmpireInventory!$D$4:$D$949,'MountainEmpire Summary'!$B189)</f>
        <v>0</v>
      </c>
      <c r="E189" s="20">
        <f>SUMIFS(MountainEmpireInventory!R$4:R$949,MountainEmpireInventory!$C$4:$C$949,$B$183,MountainEmpireInventory!$D$4:$D$949,'MountainEmpire Summary'!$B189)</f>
        <v>0</v>
      </c>
      <c r="F189" s="20">
        <f>SUMIFS(MountainEmpireInventory!S$4:S$949,MountainEmpireInventory!$C$4:$C$949,$B$183,MountainEmpireInventory!$D$4:$D$949,'MountainEmpire Summary'!$B189)</f>
        <v>0</v>
      </c>
      <c r="G189" s="20">
        <f>SUMIFS(MountainEmpireInventory!T$4:T$949,MountainEmpireInventory!$C$4:$C$949,$B$183,MountainEmpireInventory!$D$4:$D$949,'MountainEmpire Summary'!$B189)</f>
        <v>0</v>
      </c>
      <c r="H189" s="20">
        <f>SUMIFS(MountainEmpireInventory!U$4:U$949,MountainEmpireInventory!$C$4:$C$949,$B$183,MountainEmpireInventory!$D$4:$D$949,'MountainEmpire Summary'!$B189)</f>
        <v>0</v>
      </c>
      <c r="I189" s="20">
        <f>SUMIFS(MountainEmpireInventory!V$4:V$949,MountainEmpireInventory!$C$4:$C$949,$B$183,MountainEmpireInventory!$D$4:$D$949,'MountainEmpire Summary'!$B189)</f>
        <v>0</v>
      </c>
      <c r="J189" s="20">
        <f>SUMIFS(MountainEmpireInventory!W$4:W$949,MountainEmpireInventory!$C$4:$C$949,$B$183,MountainEmpireInventory!$D$4:$D$949,'MountainEmpire Summary'!$B189)</f>
        <v>0</v>
      </c>
      <c r="K189" s="20">
        <f>SUMIFS(MountainEmpireInventory!X$4:X$949,MountainEmpireInventory!$C$4:$C$949,$B$183,MountainEmpireInventory!$D$4:$D$949,'MountainEmpire Summary'!$B189)</f>
        <v>0</v>
      </c>
      <c r="L189" s="20">
        <f>SUMIFS(MountainEmpireInventory!Y$4:Y$949,MountainEmpireInventory!$C$4:$C$949,$B$183,MountainEmpireInventory!$D$4:$D$949,'MountainEmpire Summary'!$B189)</f>
        <v>0</v>
      </c>
      <c r="M189" s="20">
        <f>SUMIFS(MountainEmpireInventory!Z$4:Z$949,MountainEmpireInventory!$C$4:$C$949,$B$183,MountainEmpireInventory!$D$4:$D$949,'MountainEmpire Summary'!$B189)</f>
        <v>0</v>
      </c>
      <c r="N189" s="20">
        <f>SUMIFS(MountainEmpireInventory!AA$4:AA$949,MountainEmpireInventory!$C$4:$C$949,$B$183,MountainEmpireInventory!$D$4:$D$949,'MountainEmpire Summary'!$B189)</f>
        <v>0</v>
      </c>
      <c r="O189" s="20">
        <f>SUMIFS(MountainEmpireInventory!AB$4:AB$949,MountainEmpireInventory!$C$4:$C$949,$B$183,MountainEmpireInventory!$D$4:$D$949,'MountainEmpire Summary'!$B189)</f>
        <v>0</v>
      </c>
      <c r="P189" s="20">
        <f>SUMIFS(MountainEmpireInventory!AC$4:AC$949,MountainEmpireInventory!$C$4:$C$949,$B$183,MountainEmpireInventory!$D$4:$D$949,'MountainEmpire Summary'!$B189)</f>
        <v>0</v>
      </c>
      <c r="Q189" s="20">
        <f>SUMIFS(MountainEmpireInventory!AD$4:AD$949,MountainEmpireInventory!$C$4:$C$949,$B$183,MountainEmpireInventory!$D$4:$D$949,'MountainEmpire Summary'!$B189)</f>
        <v>0</v>
      </c>
      <c r="R189" s="20">
        <f>SUMIFS(MountainEmpireInventory!AE$4:AE$949,MountainEmpireInventory!$C$4:$C$949,$B$183,MountainEmpireInventory!$D$4:$D$949,'MountainEmpire Summary'!$B189)</f>
        <v>29000</v>
      </c>
      <c r="S189" s="20">
        <f>SUMIFS(MountainEmpireInventory!AF$4:AF$949,MountainEmpireInventory!$C$4:$C$949,$B$183,MountainEmpireInventory!$D$4:$D$949,'MountainEmpire Summary'!$B189)</f>
        <v>0</v>
      </c>
      <c r="T189" s="20">
        <f>SUMIFS(MountainEmpireInventory!AG$4:AG$949,MountainEmpireInventory!$C$4:$C$949,$B$183,MountainEmpireInventory!$D$4:$D$949,'MountainEmpire Summary'!$B189)</f>
        <v>0</v>
      </c>
      <c r="U189" s="20">
        <f>SUMIFS(MountainEmpireInventory!AH$4:AH$949,MountainEmpireInventory!$C$4:$C$949,$B$183,MountainEmpireInventory!$D$4:$D$949,'MountainEmpire Summary'!$B189)</f>
        <v>0</v>
      </c>
      <c r="V189" s="20">
        <f>SUMIFS(MountainEmpireInventory!AI$4:AI$949,MountainEmpireInventory!$C$4:$C$949,$B$183,MountainEmpireInventory!$D$4:$D$949,'MountainEmpire Summary'!$B189)</f>
        <v>0</v>
      </c>
      <c r="W189" s="15">
        <f t="shared" si="177"/>
        <v>49000</v>
      </c>
    </row>
    <row r="190" spans="2:23" x14ac:dyDescent="0.3">
      <c r="B190" s="14" t="s">
        <v>4</v>
      </c>
      <c r="C190" s="20">
        <f>SUMIFS(MountainEmpireInventory!P$4:P$949,MountainEmpireInventory!$C$4:$C$949,$B$183,MountainEmpireInventory!$D$4:$D$949,'MountainEmpire Summary'!$B190)</f>
        <v>89643.799999999988</v>
      </c>
      <c r="D190" s="20">
        <f>SUMIFS(MountainEmpireInventory!Q$4:Q$949,MountainEmpireInventory!$C$4:$C$949,$B$183,MountainEmpireInventory!$D$4:$D$949,'MountainEmpire Summary'!$B190)</f>
        <v>0</v>
      </c>
      <c r="E190" s="20">
        <f>SUMIFS(MountainEmpireInventory!R$4:R$949,MountainEmpireInventory!$C$4:$C$949,$B$183,MountainEmpireInventory!$D$4:$D$949,'MountainEmpire Summary'!$B190)</f>
        <v>0</v>
      </c>
      <c r="F190" s="20">
        <f>SUMIFS(MountainEmpireInventory!S$4:S$949,MountainEmpireInventory!$C$4:$C$949,$B$183,MountainEmpireInventory!$D$4:$D$949,'MountainEmpire Summary'!$B190)</f>
        <v>0</v>
      </c>
      <c r="G190" s="20">
        <f>SUMIFS(MountainEmpireInventory!T$4:T$949,MountainEmpireInventory!$C$4:$C$949,$B$183,MountainEmpireInventory!$D$4:$D$949,'MountainEmpire Summary'!$B190)</f>
        <v>0</v>
      </c>
      <c r="H190" s="20">
        <f>SUMIFS(MountainEmpireInventory!U$4:U$949,MountainEmpireInventory!$C$4:$C$949,$B$183,MountainEmpireInventory!$D$4:$D$949,'MountainEmpire Summary'!$B190)</f>
        <v>4809.07</v>
      </c>
      <c r="I190" s="20">
        <f>SUMIFS(MountainEmpireInventory!V$4:V$949,MountainEmpireInventory!$C$4:$C$949,$B$183,MountainEmpireInventory!$D$4:$D$949,'MountainEmpire Summary'!$B190)</f>
        <v>0</v>
      </c>
      <c r="J190" s="20">
        <f>SUMIFS(MountainEmpireInventory!W$4:W$949,MountainEmpireInventory!$C$4:$C$949,$B$183,MountainEmpireInventory!$D$4:$D$949,'MountainEmpire Summary'!$B190)</f>
        <v>0</v>
      </c>
      <c r="K190" s="20">
        <f>SUMIFS(MountainEmpireInventory!X$4:X$949,MountainEmpireInventory!$C$4:$C$949,$B$183,MountainEmpireInventory!$D$4:$D$949,'MountainEmpire Summary'!$B190)</f>
        <v>0</v>
      </c>
      <c r="L190" s="20">
        <f>SUMIFS(MountainEmpireInventory!Y$4:Y$949,MountainEmpireInventory!$C$4:$C$949,$B$183,MountainEmpireInventory!$D$4:$D$949,'MountainEmpire Summary'!$B190)</f>
        <v>0</v>
      </c>
      <c r="M190" s="20">
        <f>SUMIFS(MountainEmpireInventory!Z$4:Z$949,MountainEmpireInventory!$C$4:$C$949,$B$183,MountainEmpireInventory!$D$4:$D$949,'MountainEmpire Summary'!$B190)</f>
        <v>5436.34</v>
      </c>
      <c r="N190" s="20">
        <f>SUMIFS(MountainEmpireInventory!AA$4:AA$949,MountainEmpireInventory!$C$4:$C$949,$B$183,MountainEmpireInventory!$D$4:$D$949,'MountainEmpire Summary'!$B190)</f>
        <v>0</v>
      </c>
      <c r="O190" s="20">
        <f>SUMIFS(MountainEmpireInventory!AB$4:AB$949,MountainEmpireInventory!$C$4:$C$949,$B$183,MountainEmpireInventory!$D$4:$D$949,'MountainEmpire Summary'!$B190)</f>
        <v>0</v>
      </c>
      <c r="P190" s="20">
        <f>SUMIFS(MountainEmpireInventory!AC$4:AC$949,MountainEmpireInventory!$C$4:$C$949,$B$183,MountainEmpireInventory!$D$4:$D$949,'MountainEmpire Summary'!$B190)</f>
        <v>0</v>
      </c>
      <c r="Q190" s="20">
        <f>SUMIFS(MountainEmpireInventory!AD$4:AD$949,MountainEmpireInventory!$C$4:$C$949,$B$183,MountainEmpireInventory!$D$4:$D$949,'MountainEmpire Summary'!$B190)</f>
        <v>0</v>
      </c>
      <c r="R190" s="20">
        <f>SUMIFS(MountainEmpireInventory!AE$4:AE$949,MountainEmpireInventory!$C$4:$C$949,$B$183,MountainEmpireInventory!$D$4:$D$949,'MountainEmpire Summary'!$B190)</f>
        <v>6063.6099999999988</v>
      </c>
      <c r="S190" s="20">
        <f>SUMIFS(MountainEmpireInventory!AF$4:AF$949,MountainEmpireInventory!$C$4:$C$949,$B$183,MountainEmpireInventory!$D$4:$D$949,'MountainEmpire Summary'!$B190)</f>
        <v>0</v>
      </c>
      <c r="T190" s="20">
        <f>SUMIFS(MountainEmpireInventory!AG$4:AG$949,MountainEmpireInventory!$C$4:$C$949,$B$183,MountainEmpireInventory!$D$4:$D$949,'MountainEmpire Summary'!$B190)</f>
        <v>0</v>
      </c>
      <c r="U190" s="20">
        <f>SUMIFS(MountainEmpireInventory!AH$4:AH$949,MountainEmpireInventory!$C$4:$C$949,$B$183,MountainEmpireInventory!$D$4:$D$949,'MountainEmpire Summary'!$B190)</f>
        <v>0</v>
      </c>
      <c r="V190" s="20">
        <f>SUMIFS(MountainEmpireInventory!AI$4:AI$949,MountainEmpireInventory!$C$4:$C$949,$B$183,MountainEmpireInventory!$D$4:$D$949,'MountainEmpire Summary'!$B190)</f>
        <v>0</v>
      </c>
      <c r="W190" s="15">
        <f t="shared" si="177"/>
        <v>105952.81999999999</v>
      </c>
    </row>
    <row r="191" spans="2:23" x14ac:dyDescent="0.3">
      <c r="B191" s="14" t="s">
        <v>8</v>
      </c>
      <c r="C191" s="20">
        <f>SUMIFS(MountainEmpireInventory!P$4:P$949,MountainEmpireInventory!$C$4:$C$949,$B$183,MountainEmpireInventory!$D$4:$D$949,'MountainEmpire Summary'!$B191)</f>
        <v>72000</v>
      </c>
      <c r="D191" s="20">
        <f>SUMIFS(MountainEmpireInventory!Q$4:Q$949,MountainEmpireInventory!$C$4:$C$949,$B$183,MountainEmpireInventory!$D$4:$D$949,'MountainEmpire Summary'!$B191)</f>
        <v>0</v>
      </c>
      <c r="E191" s="20">
        <f>SUMIFS(MountainEmpireInventory!R$4:R$949,MountainEmpireInventory!$C$4:$C$949,$B$183,MountainEmpireInventory!$D$4:$D$949,'MountainEmpire Summary'!$B191)</f>
        <v>0</v>
      </c>
      <c r="F191" s="20">
        <f>SUMIFS(MountainEmpireInventory!S$4:S$949,MountainEmpireInventory!$C$4:$C$949,$B$183,MountainEmpireInventory!$D$4:$D$949,'MountainEmpire Summary'!$B191)</f>
        <v>0</v>
      </c>
      <c r="G191" s="20">
        <f>SUMIFS(MountainEmpireInventory!T$4:T$949,MountainEmpireInventory!$C$4:$C$949,$B$183,MountainEmpireInventory!$D$4:$D$949,'MountainEmpire Summary'!$B191)</f>
        <v>0</v>
      </c>
      <c r="H191" s="20">
        <f>SUMIFS(MountainEmpireInventory!U$4:U$949,MountainEmpireInventory!$C$4:$C$949,$B$183,MountainEmpireInventory!$D$4:$D$949,'MountainEmpire Summary'!$B191)</f>
        <v>0</v>
      </c>
      <c r="I191" s="20">
        <f>SUMIFS(MountainEmpireInventory!V$4:V$949,MountainEmpireInventory!$C$4:$C$949,$B$183,MountainEmpireInventory!$D$4:$D$949,'MountainEmpire Summary'!$B191)</f>
        <v>0</v>
      </c>
      <c r="J191" s="20">
        <f>SUMIFS(MountainEmpireInventory!W$4:W$949,MountainEmpireInventory!$C$4:$C$949,$B$183,MountainEmpireInventory!$D$4:$D$949,'MountainEmpire Summary'!$B191)</f>
        <v>0</v>
      </c>
      <c r="K191" s="20">
        <f>SUMIFS(MountainEmpireInventory!X$4:X$949,MountainEmpireInventory!$C$4:$C$949,$B$183,MountainEmpireInventory!$D$4:$D$949,'MountainEmpire Summary'!$B191)</f>
        <v>0</v>
      </c>
      <c r="L191" s="20">
        <f>SUMIFS(MountainEmpireInventory!Y$4:Y$949,MountainEmpireInventory!$C$4:$C$949,$B$183,MountainEmpireInventory!$D$4:$D$949,'MountainEmpire Summary'!$B191)</f>
        <v>0</v>
      </c>
      <c r="M191" s="20">
        <f>SUMIFS(MountainEmpireInventory!Z$4:Z$949,MountainEmpireInventory!$C$4:$C$949,$B$183,MountainEmpireInventory!$D$4:$D$949,'MountainEmpire Summary'!$B191)</f>
        <v>0</v>
      </c>
      <c r="N191" s="20">
        <f>SUMIFS(MountainEmpireInventory!AA$4:AA$949,MountainEmpireInventory!$C$4:$C$949,$B$183,MountainEmpireInventory!$D$4:$D$949,'MountainEmpire Summary'!$B191)</f>
        <v>56977.200000000004</v>
      </c>
      <c r="O191" s="20">
        <f>SUMIFS(MountainEmpireInventory!AB$4:AB$949,MountainEmpireInventory!$C$4:$C$949,$B$183,MountainEmpireInventory!$D$4:$D$949,'MountainEmpire Summary'!$B191)</f>
        <v>0</v>
      </c>
      <c r="P191" s="20">
        <f>SUMIFS(MountainEmpireInventory!AC$4:AC$949,MountainEmpireInventory!$C$4:$C$949,$B$183,MountainEmpireInventory!$D$4:$D$949,'MountainEmpire Summary'!$B191)</f>
        <v>0</v>
      </c>
      <c r="Q191" s="20">
        <f>SUMIFS(MountainEmpireInventory!AD$4:AD$949,MountainEmpireInventory!$C$4:$C$949,$B$183,MountainEmpireInventory!$D$4:$D$949,'MountainEmpire Summary'!$B191)</f>
        <v>0</v>
      </c>
      <c r="R191" s="20">
        <f>SUMIFS(MountainEmpireInventory!AE$4:AE$949,MountainEmpireInventory!$C$4:$C$949,$B$183,MountainEmpireInventory!$D$4:$D$949,'MountainEmpire Summary'!$B191)</f>
        <v>0</v>
      </c>
      <c r="S191" s="20">
        <f>SUMIFS(MountainEmpireInventory!AF$4:AF$949,MountainEmpireInventory!$C$4:$C$949,$B$183,MountainEmpireInventory!$D$4:$D$949,'MountainEmpire Summary'!$B191)</f>
        <v>0</v>
      </c>
      <c r="T191" s="20">
        <f>SUMIFS(MountainEmpireInventory!AG$4:AG$949,MountainEmpireInventory!$C$4:$C$949,$B$183,MountainEmpireInventory!$D$4:$D$949,'MountainEmpire Summary'!$B191)</f>
        <v>0</v>
      </c>
      <c r="U191" s="20">
        <f>SUMIFS(MountainEmpireInventory!AH$4:AH$949,MountainEmpireInventory!$C$4:$C$949,$B$183,MountainEmpireInventory!$D$4:$D$949,'MountainEmpire Summary'!$B191)</f>
        <v>0</v>
      </c>
      <c r="V191" s="20">
        <f>SUMIFS(MountainEmpireInventory!AI$4:AI$949,MountainEmpireInventory!$C$4:$C$949,$B$183,MountainEmpireInventory!$D$4:$D$949,'MountainEmpire Summary'!$B191)</f>
        <v>0</v>
      </c>
      <c r="W191" s="15">
        <f t="shared" si="177"/>
        <v>128977.20000000001</v>
      </c>
    </row>
    <row r="192" spans="2:23" x14ac:dyDescent="0.3">
      <c r="B192" s="14" t="s">
        <v>3</v>
      </c>
      <c r="C192" s="20">
        <f>SUMIFS(MountainEmpireInventory!P$4:P$949,MountainEmpireInventory!$C$4:$C$949,$B$183,MountainEmpireInventory!$D$4:$D$949,'MountainEmpire Summary'!$B192)</f>
        <v>51184</v>
      </c>
      <c r="D192" s="20">
        <f>SUMIFS(MountainEmpireInventory!Q$4:Q$949,MountainEmpireInventory!$C$4:$C$949,$B$183,MountainEmpireInventory!$D$4:$D$949,'MountainEmpire Summary'!$B192)</f>
        <v>35457.75</v>
      </c>
      <c r="E192" s="20">
        <f>SUMIFS(MountainEmpireInventory!R$4:R$949,MountainEmpireInventory!$C$4:$C$949,$B$183,MountainEmpireInventory!$D$4:$D$949,'MountainEmpire Summary'!$B192)</f>
        <v>0</v>
      </c>
      <c r="F192" s="20">
        <f>SUMIFS(MountainEmpireInventory!S$4:S$949,MountainEmpireInventory!$C$4:$C$949,$B$183,MountainEmpireInventory!$D$4:$D$949,'MountainEmpire Summary'!$B192)</f>
        <v>0</v>
      </c>
      <c r="G192" s="20">
        <f>SUMIFS(MountainEmpireInventory!T$4:T$949,MountainEmpireInventory!$C$4:$C$949,$B$183,MountainEmpireInventory!$D$4:$D$949,'MountainEmpire Summary'!$B192)</f>
        <v>0</v>
      </c>
      <c r="H192" s="20">
        <f>SUMIFS(MountainEmpireInventory!U$4:U$949,MountainEmpireInventory!$C$4:$C$949,$B$183,MountainEmpireInventory!$D$4:$D$949,'MountainEmpire Summary'!$B192)</f>
        <v>0</v>
      </c>
      <c r="I192" s="20">
        <f>SUMIFS(MountainEmpireInventory!V$4:V$949,MountainEmpireInventory!$C$4:$C$949,$B$183,MountainEmpireInventory!$D$4:$D$949,'MountainEmpire Summary'!$B192)</f>
        <v>0</v>
      </c>
      <c r="J192" s="20">
        <f>SUMIFS(MountainEmpireInventory!W$4:W$949,MountainEmpireInventory!$C$4:$C$949,$B$183,MountainEmpireInventory!$D$4:$D$949,'MountainEmpire Summary'!$B192)</f>
        <v>0</v>
      </c>
      <c r="K192" s="20">
        <f>SUMIFS(MountainEmpireInventory!X$4:X$949,MountainEmpireInventory!$C$4:$C$949,$B$183,MountainEmpireInventory!$D$4:$D$949,'MountainEmpire Summary'!$B192)</f>
        <v>0</v>
      </c>
      <c r="L192" s="20">
        <f>SUMIFS(MountainEmpireInventory!Y$4:Y$949,MountainEmpireInventory!$C$4:$C$949,$B$183,MountainEmpireInventory!$D$4:$D$949,'MountainEmpire Summary'!$B192)</f>
        <v>0</v>
      </c>
      <c r="M192" s="20">
        <f>SUMIFS(MountainEmpireInventory!Z$4:Z$949,MountainEmpireInventory!$C$4:$C$949,$B$183,MountainEmpireInventory!$D$4:$D$949,'MountainEmpire Summary'!$B192)</f>
        <v>0</v>
      </c>
      <c r="N192" s="20">
        <f>SUMIFS(MountainEmpireInventory!AA$4:AA$949,MountainEmpireInventory!$C$4:$C$949,$B$183,MountainEmpireInventory!$D$4:$D$949,'MountainEmpire Summary'!$B192)</f>
        <v>0</v>
      </c>
      <c r="O192" s="20">
        <f>SUMIFS(MountainEmpireInventory!AB$4:AB$949,MountainEmpireInventory!$C$4:$C$949,$B$183,MountainEmpireInventory!$D$4:$D$949,'MountainEmpire Summary'!$B192)</f>
        <v>0</v>
      </c>
      <c r="P192" s="20">
        <f>SUMIFS(MountainEmpireInventory!AC$4:AC$949,MountainEmpireInventory!$C$4:$C$949,$B$183,MountainEmpireInventory!$D$4:$D$949,'MountainEmpire Summary'!$B192)</f>
        <v>0</v>
      </c>
      <c r="Q192" s="20">
        <f>SUMIFS(MountainEmpireInventory!AD$4:AD$949,MountainEmpireInventory!$C$4:$C$949,$B$183,MountainEmpireInventory!$D$4:$D$949,'MountainEmpire Summary'!$B192)</f>
        <v>0</v>
      </c>
      <c r="R192" s="20">
        <f>SUMIFS(MountainEmpireInventory!AE$4:AE$949,MountainEmpireInventory!$C$4:$C$949,$B$183,MountainEmpireInventory!$D$4:$D$949,'MountainEmpire Summary'!$B192)</f>
        <v>63668.05</v>
      </c>
      <c r="S192" s="20">
        <f>SUMIFS(MountainEmpireInventory!AF$4:AF$949,MountainEmpireInventory!$C$4:$C$949,$B$183,MountainEmpireInventory!$D$4:$D$949,'MountainEmpire Summary'!$B192)</f>
        <v>0</v>
      </c>
      <c r="T192" s="20">
        <f>SUMIFS(MountainEmpireInventory!AG$4:AG$949,MountainEmpireInventory!$C$4:$C$949,$B$183,MountainEmpireInventory!$D$4:$D$949,'MountainEmpire Summary'!$B192)</f>
        <v>0</v>
      </c>
      <c r="U192" s="20">
        <f>SUMIFS(MountainEmpireInventory!AH$4:AH$949,MountainEmpireInventory!$C$4:$C$949,$B$183,MountainEmpireInventory!$D$4:$D$949,'MountainEmpire Summary'!$B192)</f>
        <v>0</v>
      </c>
      <c r="V192" s="20">
        <f>SUMIFS(MountainEmpireInventory!AI$4:AI$949,MountainEmpireInventory!$C$4:$C$949,$B$183,MountainEmpireInventory!$D$4:$D$949,'MountainEmpire Summary'!$B192)</f>
        <v>0</v>
      </c>
      <c r="W192" s="15">
        <f t="shared" si="177"/>
        <v>150309.79999999999</v>
      </c>
    </row>
    <row r="193" spans="2:23" x14ac:dyDescent="0.3">
      <c r="B193" s="22" t="s">
        <v>157</v>
      </c>
      <c r="C193" s="20">
        <f>SUM(C185:C192)</f>
        <v>371673.3</v>
      </c>
      <c r="D193" s="20">
        <f t="shared" ref="D193:V193" si="178">SUM(D185:D192)</f>
        <v>35457.75</v>
      </c>
      <c r="E193" s="20">
        <f t="shared" si="178"/>
        <v>0</v>
      </c>
      <c r="F193" s="20">
        <f t="shared" si="178"/>
        <v>0</v>
      </c>
      <c r="G193" s="20">
        <f t="shared" si="178"/>
        <v>0</v>
      </c>
      <c r="H193" s="20">
        <f t="shared" si="178"/>
        <v>4809.07</v>
      </c>
      <c r="I193" s="20">
        <f t="shared" si="178"/>
        <v>12045.439999999999</v>
      </c>
      <c r="J193" s="20">
        <f t="shared" si="178"/>
        <v>0</v>
      </c>
      <c r="K193" s="20">
        <f t="shared" si="178"/>
        <v>0</v>
      </c>
      <c r="L193" s="20">
        <f t="shared" si="178"/>
        <v>0</v>
      </c>
      <c r="M193" s="20">
        <f t="shared" si="178"/>
        <v>17877.34</v>
      </c>
      <c r="N193" s="20">
        <f t="shared" si="178"/>
        <v>77991.200000000012</v>
      </c>
      <c r="O193" s="20">
        <f t="shared" si="178"/>
        <v>6099.5999999999995</v>
      </c>
      <c r="P193" s="20">
        <f t="shared" si="178"/>
        <v>0</v>
      </c>
      <c r="Q193" s="20">
        <f t="shared" si="178"/>
        <v>0</v>
      </c>
      <c r="R193" s="20">
        <f t="shared" si="178"/>
        <v>242673.88500000001</v>
      </c>
      <c r="S193" s="20">
        <f t="shared" si="178"/>
        <v>15107.84</v>
      </c>
      <c r="T193" s="20">
        <f t="shared" si="178"/>
        <v>0</v>
      </c>
      <c r="U193" s="20">
        <f t="shared" si="178"/>
        <v>0</v>
      </c>
      <c r="V193" s="20">
        <f t="shared" si="178"/>
        <v>0</v>
      </c>
      <c r="W193" s="15">
        <f t="shared" si="177"/>
        <v>783735.42500000005</v>
      </c>
    </row>
    <row r="194" spans="2:23" x14ac:dyDescent="0.3">
      <c r="B194" s="30" t="s">
        <v>167</v>
      </c>
      <c r="C194" s="29">
        <f>C193*1.25/(6380*350*0.76)</f>
        <v>0.27375941322742592</v>
      </c>
    </row>
    <row r="195" spans="2:23" x14ac:dyDescent="0.3">
      <c r="B195" s="45"/>
      <c r="C195" s="29"/>
    </row>
    <row r="196" spans="2:23" x14ac:dyDescent="0.3">
      <c r="B196" s="45"/>
      <c r="C196" s="29"/>
    </row>
    <row r="197" spans="2:23" x14ac:dyDescent="0.3">
      <c r="B197" s="45"/>
      <c r="C197" s="29">
        <f>AVERAGE(C194,C180,C166,C152,C138,C125,C113,C101)</f>
        <v>0.25868363200639999</v>
      </c>
    </row>
    <row r="198" spans="2:23" x14ac:dyDescent="0.3">
      <c r="B198" s="45"/>
      <c r="C198" s="29"/>
    </row>
    <row r="199" spans="2:23" x14ac:dyDescent="0.3">
      <c r="B199" s="45"/>
      <c r="C199" s="29"/>
    </row>
    <row r="200" spans="2:23" x14ac:dyDescent="0.3">
      <c r="B200">
        <f>SUMIFS(MountainEmpireInventory!H4:H918,MountainEmpireInventory!K4:K918,"Yes",MountainEmpireInventory!D4:D918,"Roofing")</f>
        <v>88641</v>
      </c>
      <c r="C200" s="2">
        <v>180</v>
      </c>
      <c r="D200" s="12">
        <f>B200*C200*0.76</f>
        <v>12126088.800000001</v>
      </c>
      <c r="E200" s="43">
        <f>(C37*1.25)/D200</f>
        <v>0.24148801590501298</v>
      </c>
    </row>
    <row r="204" spans="2:23" x14ac:dyDescent="0.3">
      <c r="B204" t="s">
        <v>255</v>
      </c>
    </row>
    <row r="206" spans="2:23" s="52" customFormat="1" ht="28.8" x14ac:dyDescent="0.3">
      <c r="B206" s="51">
        <v>1</v>
      </c>
      <c r="C206" s="52" t="s">
        <v>256</v>
      </c>
      <c r="D206" s="52" t="s">
        <v>257</v>
      </c>
      <c r="E206" s="52" t="s">
        <v>388</v>
      </c>
      <c r="F206" s="52" t="s">
        <v>273</v>
      </c>
      <c r="G206" s="52" t="s">
        <v>390</v>
      </c>
      <c r="H206" s="52" t="s">
        <v>261</v>
      </c>
      <c r="I206" s="52" t="s">
        <v>262</v>
      </c>
      <c r="J206" s="52" t="s">
        <v>389</v>
      </c>
    </row>
    <row r="207" spans="2:23" x14ac:dyDescent="0.3">
      <c r="B207" s="14" t="s">
        <v>9</v>
      </c>
      <c r="C207" s="20">
        <f>SUMIFS(MountainEmpireInventory!$P$4:$P$918,MountainEmpireInventory!$C$4:$C$918,'MountainEmpire Summary'!C$206,MountainEmpireInventory!$M$4:$M$918,'MountainEmpire Summary'!$B$206,MountainEmpireInventory!$D$4:$D$918,'MountainEmpire Summary'!$B207)</f>
        <v>0</v>
      </c>
      <c r="D207" s="20">
        <f>SUMIFS(MountainEmpireInventory!$P$4:$P$918,MountainEmpireInventory!$C$4:$C$918,'MountainEmpire Summary'!D$206,MountainEmpireInventory!$M$4:$M$918,'MountainEmpire Summary'!$B$206,MountainEmpireInventory!$D$4:$D$918,'MountainEmpire Summary'!$B207)</f>
        <v>0</v>
      </c>
      <c r="E207" s="20">
        <f>SUMIFS(MountainEmpireInventory!$P$4:$P$918,MountainEmpireInventory!$C$4:$C$918,'MountainEmpire Summary'!E$206,MountainEmpireInventory!$M$4:$M$918,'MountainEmpire Summary'!$B$206,MountainEmpireInventory!$D$4:$D$918,'MountainEmpire Summary'!$B207)</f>
        <v>0</v>
      </c>
      <c r="F207" s="20">
        <f>SUMIFS(MountainEmpireInventory!$P$4:$P$918,MountainEmpireInventory!$C$4:$C$918,'MountainEmpire Summary'!F$206,MountainEmpireInventory!$M$4:$M$918,'MountainEmpire Summary'!$B$206,MountainEmpireInventory!$D$4:$D$918,'MountainEmpire Summary'!$B207)</f>
        <v>0</v>
      </c>
      <c r="G207" s="20">
        <f>SUMIFS(MountainEmpireInventory!$P$4:$P$918,MountainEmpireInventory!$C$4:$C$918,'MountainEmpire Summary'!G$206,MountainEmpireInventory!$M$4:$M$918,'MountainEmpire Summary'!$B$206,MountainEmpireInventory!$D$4:$D$918,'MountainEmpire Summary'!$B207)</f>
        <v>0</v>
      </c>
      <c r="H207" s="20">
        <f>SUMIFS(MountainEmpireInventory!$P$4:$P$918,MountainEmpireInventory!$C$4:$C$918,'MountainEmpire Summary'!H$206,MountainEmpireInventory!$M$4:$M$918,'MountainEmpire Summary'!$B$206,MountainEmpireInventory!$D$4:$D$918,'MountainEmpire Summary'!$B207)</f>
        <v>0</v>
      </c>
      <c r="I207" s="20">
        <f>SUMIFS(MountainEmpireInventory!$P$4:$P$918,MountainEmpireInventory!$C$4:$C$918,'MountainEmpire Summary'!I$206,MountainEmpireInventory!$M$4:$M$918,'MountainEmpire Summary'!$B$206,MountainEmpireInventory!$D$4:$D$918,'MountainEmpire Summary'!$B207)</f>
        <v>0</v>
      </c>
      <c r="J207" s="20">
        <f>SUMIFS(MountainEmpireInventory!$P$4:$P$918,MountainEmpireInventory!$C$4:$C$918,'MountainEmpire Summary'!J$206,MountainEmpireInventory!$M$4:$M$918,'MountainEmpire Summary'!$B$206,MountainEmpireInventory!$D$4:$D$918,'MountainEmpire Summary'!$B207)</f>
        <v>0</v>
      </c>
    </row>
    <row r="208" spans="2:23" x14ac:dyDescent="0.3">
      <c r="B208" s="14" t="s">
        <v>11</v>
      </c>
      <c r="C208" s="20">
        <f>SUMIFS(MountainEmpireInventory!$P$4:$P$918,MountainEmpireInventory!$C$4:$C$918,'MountainEmpire Summary'!C$206,MountainEmpireInventory!$M$4:$M$918,'MountainEmpire Summary'!$B$206,MountainEmpireInventory!$D$4:$D$918,'MountainEmpire Summary'!$B208)</f>
        <v>0</v>
      </c>
      <c r="D208" s="20">
        <f>SUMIFS(MountainEmpireInventory!$P$4:$P$918,MountainEmpireInventory!$C$4:$C$918,'MountainEmpire Summary'!D$206,MountainEmpireInventory!$M$4:$M$918,'MountainEmpire Summary'!$B$206,MountainEmpireInventory!$D$4:$D$918,'MountainEmpire Summary'!$B208)</f>
        <v>17820</v>
      </c>
      <c r="E208" s="20">
        <f>SUMIFS(MountainEmpireInventory!$P$4:$P$918,MountainEmpireInventory!$C$4:$C$918,'MountainEmpire Summary'!E$206,MountainEmpireInventory!$M$4:$M$918,'MountainEmpire Summary'!$B$206,MountainEmpireInventory!$D$4:$D$918,'MountainEmpire Summary'!$B208)</f>
        <v>0</v>
      </c>
      <c r="F208" s="20">
        <f>SUMIFS(MountainEmpireInventory!$P$4:$P$918,MountainEmpireInventory!$C$4:$C$918,'MountainEmpire Summary'!F$206,MountainEmpireInventory!$M$4:$M$918,'MountainEmpire Summary'!$B$206,MountainEmpireInventory!$D$4:$D$918,'MountainEmpire Summary'!$B208)</f>
        <v>0</v>
      </c>
      <c r="G208" s="20">
        <f>SUMIFS(MountainEmpireInventory!$P$4:$P$918,MountainEmpireInventory!$C$4:$C$918,'MountainEmpire Summary'!G$206,MountainEmpireInventory!$M$4:$M$918,'MountainEmpire Summary'!$B$206,MountainEmpireInventory!$D$4:$D$918,'MountainEmpire Summary'!$B208)</f>
        <v>0</v>
      </c>
      <c r="H208" s="20">
        <f>SUMIFS(MountainEmpireInventory!$P$4:$P$918,MountainEmpireInventory!$C$4:$C$918,'MountainEmpire Summary'!H$206,MountainEmpireInventory!$M$4:$M$918,'MountainEmpire Summary'!$B$206,MountainEmpireInventory!$D$4:$D$918,'MountainEmpire Summary'!$B208)</f>
        <v>0</v>
      </c>
      <c r="I208" s="20">
        <f>SUMIFS(MountainEmpireInventory!$P$4:$P$918,MountainEmpireInventory!$C$4:$C$918,'MountainEmpire Summary'!I$206,MountainEmpireInventory!$M$4:$M$918,'MountainEmpire Summary'!$B$206,MountainEmpireInventory!$D$4:$D$918,'MountainEmpire Summary'!$B208)</f>
        <v>0</v>
      </c>
      <c r="J208" s="20">
        <f>SUMIFS(MountainEmpireInventory!$P$4:$P$918,MountainEmpireInventory!$C$4:$C$918,'MountainEmpire Summary'!J$206,MountainEmpireInventory!$M$4:$M$918,'MountainEmpire Summary'!$B$206,MountainEmpireInventory!$D$4:$D$918,'MountainEmpire Summary'!$B208)</f>
        <v>0</v>
      </c>
    </row>
    <row r="209" spans="2:14" x14ac:dyDescent="0.3">
      <c r="B209" s="14" t="s">
        <v>7</v>
      </c>
      <c r="C209" s="20">
        <f>SUMIFS(MountainEmpireInventory!$P$4:$P$918,MountainEmpireInventory!$C$4:$C$918,'MountainEmpire Summary'!C$206,MountainEmpireInventory!$M$4:$M$918,'MountainEmpire Summary'!$B$206,MountainEmpireInventory!$D$4:$D$918,'MountainEmpire Summary'!$B209)</f>
        <v>0</v>
      </c>
      <c r="D209" s="20">
        <f>SUMIFS(MountainEmpireInventory!$P$4:$P$918,MountainEmpireInventory!$C$4:$C$918,'MountainEmpire Summary'!D$206,MountainEmpireInventory!$M$4:$M$918,'MountainEmpire Summary'!$B$206,MountainEmpireInventory!$D$4:$D$918,'MountainEmpire Summary'!$B209)</f>
        <v>0</v>
      </c>
      <c r="E209" s="20">
        <f>SUMIFS(MountainEmpireInventory!$P$4:$P$918,MountainEmpireInventory!$C$4:$C$918,'MountainEmpire Summary'!E$206,MountainEmpireInventory!$M$4:$M$918,'MountainEmpire Summary'!$B$206,MountainEmpireInventory!$D$4:$D$918,'MountainEmpire Summary'!$B209)</f>
        <v>0</v>
      </c>
      <c r="F209" s="20">
        <f>SUMIFS(MountainEmpireInventory!$P$4:$P$918,MountainEmpireInventory!$C$4:$C$918,'MountainEmpire Summary'!F$206,MountainEmpireInventory!$M$4:$M$918,'MountainEmpire Summary'!$B$206,MountainEmpireInventory!$D$4:$D$918,'MountainEmpire Summary'!$B209)</f>
        <v>645827.65</v>
      </c>
      <c r="G209" s="20">
        <f>SUMIFS(MountainEmpireInventory!$P$4:$P$918,MountainEmpireInventory!$C$4:$C$918,'MountainEmpire Summary'!G$206,MountainEmpireInventory!$M$4:$M$918,'MountainEmpire Summary'!$B$206,MountainEmpireInventory!$D$4:$D$918,'MountainEmpire Summary'!$B209)</f>
        <v>3430.1</v>
      </c>
      <c r="H209" s="20">
        <f>SUMIFS(MountainEmpireInventory!$P$4:$P$918,MountainEmpireInventory!$C$4:$C$918,'MountainEmpire Summary'!H$206,MountainEmpireInventory!$M$4:$M$918,'MountainEmpire Summary'!$B$206,MountainEmpireInventory!$D$4:$D$918,'MountainEmpire Summary'!$B209)</f>
        <v>0</v>
      </c>
      <c r="I209" s="20">
        <f>SUMIFS(MountainEmpireInventory!$P$4:$P$918,MountainEmpireInventory!$C$4:$C$918,'MountainEmpire Summary'!I$206,MountainEmpireInventory!$M$4:$M$918,'MountainEmpire Summary'!$B$206,MountainEmpireInventory!$D$4:$D$918,'MountainEmpire Summary'!$B209)</f>
        <v>0</v>
      </c>
      <c r="J209" s="20">
        <f>SUMIFS(MountainEmpireInventory!$P$4:$P$918,MountainEmpireInventory!$C$4:$C$918,'MountainEmpire Summary'!J$206,MountainEmpireInventory!$M$4:$M$918,'MountainEmpire Summary'!$B$206,MountainEmpireInventory!$D$4:$D$918,'MountainEmpire Summary'!$B209)</f>
        <v>0</v>
      </c>
    </row>
    <row r="210" spans="2:14" x14ac:dyDescent="0.3">
      <c r="B210" s="14" t="s">
        <v>5</v>
      </c>
      <c r="C210" s="20">
        <f>SUMIFS(MountainEmpireInventory!$P$4:$P$918,MountainEmpireInventory!$C$4:$C$918,'MountainEmpire Summary'!C$206,MountainEmpireInventory!$M$4:$M$918,'MountainEmpire Summary'!$B$206,MountainEmpireInventory!$D$4:$D$918,'MountainEmpire Summary'!$B210)</f>
        <v>0</v>
      </c>
      <c r="D210" s="20">
        <f>SUMIFS(MountainEmpireInventory!$P$4:$P$918,MountainEmpireInventory!$C$4:$C$918,'MountainEmpire Summary'!D$206,MountainEmpireInventory!$M$4:$M$918,'MountainEmpire Summary'!$B$206,MountainEmpireInventory!$D$4:$D$918,'MountainEmpire Summary'!$B210)</f>
        <v>0</v>
      </c>
      <c r="E210" s="20">
        <f>SUMIFS(MountainEmpireInventory!$P$4:$P$918,MountainEmpireInventory!$C$4:$C$918,'MountainEmpire Summary'!E$206,MountainEmpireInventory!$M$4:$M$918,'MountainEmpire Summary'!$B$206,MountainEmpireInventory!$D$4:$D$918,'MountainEmpire Summary'!$B210)</f>
        <v>0</v>
      </c>
      <c r="F210" s="20">
        <f>SUMIFS(MountainEmpireInventory!$P$4:$P$918,MountainEmpireInventory!$C$4:$C$918,'MountainEmpire Summary'!F$206,MountainEmpireInventory!$M$4:$M$918,'MountainEmpire Summary'!$B$206,MountainEmpireInventory!$D$4:$D$918,'MountainEmpire Summary'!$B210)</f>
        <v>0</v>
      </c>
      <c r="G210" s="20">
        <f>SUMIFS(MountainEmpireInventory!$P$4:$P$918,MountainEmpireInventory!$C$4:$C$918,'MountainEmpire Summary'!G$206,MountainEmpireInventory!$M$4:$M$918,'MountainEmpire Summary'!$B$206,MountainEmpireInventory!$D$4:$D$918,'MountainEmpire Summary'!$B210)</f>
        <v>0</v>
      </c>
      <c r="H210" s="20">
        <f>SUMIFS(MountainEmpireInventory!$P$4:$P$918,MountainEmpireInventory!$C$4:$C$918,'MountainEmpire Summary'!H$206,MountainEmpireInventory!$M$4:$M$918,'MountainEmpire Summary'!$B$206,MountainEmpireInventory!$D$4:$D$918,'MountainEmpire Summary'!$B210)</f>
        <v>24000</v>
      </c>
      <c r="I210" s="20">
        <f>SUMIFS(MountainEmpireInventory!$P$4:$P$918,MountainEmpireInventory!$C$4:$C$918,'MountainEmpire Summary'!I$206,MountainEmpireInventory!$M$4:$M$918,'MountainEmpire Summary'!$B$206,MountainEmpireInventory!$D$4:$D$918,'MountainEmpire Summary'!$B210)</f>
        <v>0</v>
      </c>
      <c r="J210" s="20">
        <f>SUMIFS(MountainEmpireInventory!$P$4:$P$918,MountainEmpireInventory!$C$4:$C$918,'MountainEmpire Summary'!J$206,MountainEmpireInventory!$M$4:$M$918,'MountainEmpire Summary'!$B$206,MountainEmpireInventory!$D$4:$D$918,'MountainEmpire Summary'!$B210)</f>
        <v>0</v>
      </c>
    </row>
    <row r="211" spans="2:14" x14ac:dyDescent="0.3">
      <c r="B211" s="14" t="s">
        <v>131</v>
      </c>
      <c r="C211" s="20">
        <f>SUMIFS(MountainEmpireInventory!$P$4:$P$918,MountainEmpireInventory!$C$4:$C$918,'MountainEmpire Summary'!C$206,MountainEmpireInventory!$M$4:$M$918,'MountainEmpire Summary'!$B$206,MountainEmpireInventory!$D$4:$D$918,'MountainEmpire Summary'!$B211)</f>
        <v>0</v>
      </c>
      <c r="D211" s="20">
        <f>SUMIFS(MountainEmpireInventory!$P$4:$P$918,MountainEmpireInventory!$C$4:$C$918,'MountainEmpire Summary'!D$206,MountainEmpireInventory!$M$4:$M$918,'MountainEmpire Summary'!$B$206,MountainEmpireInventory!$D$4:$D$918,'MountainEmpire Summary'!$B211)</f>
        <v>0</v>
      </c>
      <c r="E211" s="20">
        <f>SUMIFS(MountainEmpireInventory!$P$4:$P$918,MountainEmpireInventory!$C$4:$C$918,'MountainEmpire Summary'!E$206,MountainEmpireInventory!$M$4:$M$918,'MountainEmpire Summary'!$B$206,MountainEmpireInventory!$D$4:$D$918,'MountainEmpire Summary'!$B211)</f>
        <v>0</v>
      </c>
      <c r="F211" s="20">
        <f>SUMIFS(MountainEmpireInventory!$P$4:$P$918,MountainEmpireInventory!$C$4:$C$918,'MountainEmpire Summary'!F$206,MountainEmpireInventory!$M$4:$M$918,'MountainEmpire Summary'!$B$206,MountainEmpireInventory!$D$4:$D$918,'MountainEmpire Summary'!$B211)</f>
        <v>0</v>
      </c>
      <c r="G211" s="20">
        <f>SUMIFS(MountainEmpireInventory!$P$4:$P$918,MountainEmpireInventory!$C$4:$C$918,'MountainEmpire Summary'!G$206,MountainEmpireInventory!$M$4:$M$918,'MountainEmpire Summary'!$B$206,MountainEmpireInventory!$D$4:$D$918,'MountainEmpire Summary'!$B211)</f>
        <v>0</v>
      </c>
      <c r="H211" s="20">
        <f>SUMIFS(MountainEmpireInventory!$P$4:$P$918,MountainEmpireInventory!$C$4:$C$918,'MountainEmpire Summary'!H$206,MountainEmpireInventory!$M$4:$M$918,'MountainEmpire Summary'!$B$206,MountainEmpireInventory!$D$4:$D$918,'MountainEmpire Summary'!$B211)</f>
        <v>0</v>
      </c>
      <c r="I211" s="20">
        <f>SUMIFS(MountainEmpireInventory!$P$4:$P$918,MountainEmpireInventory!$C$4:$C$918,'MountainEmpire Summary'!I$206,MountainEmpireInventory!$M$4:$M$918,'MountainEmpire Summary'!$B$206,MountainEmpireInventory!$D$4:$D$918,'MountainEmpire Summary'!$B211)</f>
        <v>0</v>
      </c>
      <c r="J211" s="20">
        <f>SUMIFS(MountainEmpireInventory!$P$4:$P$918,MountainEmpireInventory!$C$4:$C$918,'MountainEmpire Summary'!J$206,MountainEmpireInventory!$M$4:$M$918,'MountainEmpire Summary'!$B$206,MountainEmpireInventory!$D$4:$D$918,'MountainEmpire Summary'!$B211)</f>
        <v>0</v>
      </c>
    </row>
    <row r="212" spans="2:14" x14ac:dyDescent="0.3">
      <c r="B212" s="14" t="s">
        <v>4</v>
      </c>
      <c r="C212" s="20">
        <f>SUMIFS(MountainEmpireInventory!$P$4:$P$918,MountainEmpireInventory!$C$4:$C$918,'MountainEmpire Summary'!C$206,MountainEmpireInventory!$M$4:$M$918,'MountainEmpire Summary'!$B$206,MountainEmpireInventory!$D$4:$D$918,'MountainEmpire Summary'!$B212)</f>
        <v>130417.15000000001</v>
      </c>
      <c r="D212" s="20">
        <f>SUMIFS(MountainEmpireInventory!$P$4:$P$918,MountainEmpireInventory!$C$4:$C$918,'MountainEmpire Summary'!D$206,MountainEmpireInventory!$M$4:$M$918,'MountainEmpire Summary'!$B$206,MountainEmpireInventory!$D$4:$D$918,'MountainEmpire Summary'!$B212)</f>
        <v>455565</v>
      </c>
      <c r="E212" s="20">
        <f>SUMIFS(MountainEmpireInventory!$P$4:$P$918,MountainEmpireInventory!$C$4:$C$918,'MountainEmpire Summary'!E$206,MountainEmpireInventory!$M$4:$M$918,'MountainEmpire Summary'!$B$206,MountainEmpireInventory!$D$4:$D$918,'MountainEmpire Summary'!$B212)</f>
        <v>0</v>
      </c>
      <c r="F212" s="20">
        <f>SUMIFS(MountainEmpireInventory!$P$4:$P$918,MountainEmpireInventory!$C$4:$C$918,'MountainEmpire Summary'!F$206,MountainEmpireInventory!$M$4:$M$918,'MountainEmpire Summary'!$B$206,MountainEmpireInventory!$D$4:$D$918,'MountainEmpire Summary'!$B212)</f>
        <v>905920.84999999974</v>
      </c>
      <c r="G212" s="20">
        <f>SUMIFS(MountainEmpireInventory!$P$4:$P$918,MountainEmpireInventory!$C$4:$C$918,'MountainEmpire Summary'!G$206,MountainEmpireInventory!$M$4:$M$918,'MountainEmpire Summary'!$B$206,MountainEmpireInventory!$D$4:$D$918,'MountainEmpire Summary'!$B212)</f>
        <v>44325</v>
      </c>
      <c r="H212" s="20">
        <f>SUMIFS(MountainEmpireInventory!$P$4:$P$918,MountainEmpireInventory!$C$4:$C$918,'MountainEmpire Summary'!H$206,MountainEmpireInventory!$M$4:$M$918,'MountainEmpire Summary'!$B$206,MountainEmpireInventory!$D$4:$D$918,'MountainEmpire Summary'!$B212)</f>
        <v>173069.65</v>
      </c>
      <c r="I212" s="20">
        <f>SUMIFS(MountainEmpireInventory!$P$4:$P$918,MountainEmpireInventory!$C$4:$C$918,'MountainEmpire Summary'!I$206,MountainEmpireInventory!$M$4:$M$918,'MountainEmpire Summary'!$B$206,MountainEmpireInventory!$D$4:$D$918,'MountainEmpire Summary'!$B212)</f>
        <v>114476.74999999999</v>
      </c>
      <c r="J212" s="20">
        <f>SUMIFS(MountainEmpireInventory!$P$4:$P$918,MountainEmpireInventory!$C$4:$C$918,'MountainEmpire Summary'!J$206,MountainEmpireInventory!$M$4:$M$918,'MountainEmpire Summary'!$B$206,MountainEmpireInventory!$D$4:$D$918,'MountainEmpire Summary'!$B212)</f>
        <v>89643.799999999988</v>
      </c>
    </row>
    <row r="213" spans="2:14" x14ac:dyDescent="0.3">
      <c r="B213" s="14" t="s">
        <v>8</v>
      </c>
      <c r="C213" s="20">
        <f>SUMIFS(MountainEmpireInventory!$P$4:$P$918,MountainEmpireInventory!$C$4:$C$918,'MountainEmpire Summary'!C$206,MountainEmpireInventory!$M$4:$M$918,'MountainEmpire Summary'!$B$206,MountainEmpireInventory!$D$4:$D$918,'MountainEmpire Summary'!$B213)</f>
        <v>0</v>
      </c>
      <c r="D213" s="20">
        <f>SUMIFS(MountainEmpireInventory!$P$4:$P$918,MountainEmpireInventory!$C$4:$C$918,'MountainEmpire Summary'!D$206,MountainEmpireInventory!$M$4:$M$918,'MountainEmpire Summary'!$B$206,MountainEmpireInventory!$D$4:$D$918,'MountainEmpire Summary'!$B213)</f>
        <v>0</v>
      </c>
      <c r="E213" s="20">
        <f>SUMIFS(MountainEmpireInventory!$P$4:$P$918,MountainEmpireInventory!$C$4:$C$918,'MountainEmpire Summary'!E$206,MountainEmpireInventory!$M$4:$M$918,'MountainEmpire Summary'!$B$206,MountainEmpireInventory!$D$4:$D$918,'MountainEmpire Summary'!$B213)</f>
        <v>0</v>
      </c>
      <c r="F213" s="20">
        <f>SUMIFS(MountainEmpireInventory!$P$4:$P$918,MountainEmpireInventory!$C$4:$C$918,'MountainEmpire Summary'!F$206,MountainEmpireInventory!$M$4:$M$918,'MountainEmpire Summary'!$B$206,MountainEmpireInventory!$D$4:$D$918,'MountainEmpire Summary'!$B213)</f>
        <v>0</v>
      </c>
      <c r="G213" s="20">
        <f>SUMIFS(MountainEmpireInventory!$P$4:$P$918,MountainEmpireInventory!$C$4:$C$918,'MountainEmpire Summary'!G$206,MountainEmpireInventory!$M$4:$M$918,'MountainEmpire Summary'!$B$206,MountainEmpireInventory!$D$4:$D$918,'MountainEmpire Summary'!$B213)</f>
        <v>0</v>
      </c>
      <c r="H213" s="20">
        <f>SUMIFS(MountainEmpireInventory!$P$4:$P$918,MountainEmpireInventory!$C$4:$C$918,'MountainEmpire Summary'!H$206,MountainEmpireInventory!$M$4:$M$918,'MountainEmpire Summary'!$B$206,MountainEmpireInventory!$D$4:$D$918,'MountainEmpire Summary'!$B213)</f>
        <v>0</v>
      </c>
      <c r="I213" s="20">
        <f>SUMIFS(MountainEmpireInventory!$P$4:$P$918,MountainEmpireInventory!$C$4:$C$918,'MountainEmpire Summary'!I$206,MountainEmpireInventory!$M$4:$M$918,'MountainEmpire Summary'!$B$206,MountainEmpireInventory!$D$4:$D$918,'MountainEmpire Summary'!$B213)</f>
        <v>0</v>
      </c>
      <c r="J213" s="20">
        <f>SUMIFS(MountainEmpireInventory!$P$4:$P$918,MountainEmpireInventory!$C$4:$C$918,'MountainEmpire Summary'!J$206,MountainEmpireInventory!$M$4:$M$918,'MountainEmpire Summary'!$B$206,MountainEmpireInventory!$D$4:$D$918,'MountainEmpire Summary'!$B213)</f>
        <v>0</v>
      </c>
    </row>
    <row r="214" spans="2:14" x14ac:dyDescent="0.3">
      <c r="B214" s="14" t="s">
        <v>3</v>
      </c>
      <c r="C214" s="20">
        <f>SUMIFS(MountainEmpireInventory!$P$4:$P$918,MountainEmpireInventory!$C$4:$C$918,'MountainEmpire Summary'!C$206,MountainEmpireInventory!$M$4:$M$918,'MountainEmpire Summary'!$B$206,MountainEmpireInventory!$D$4:$D$918,'MountainEmpire Summary'!$B214)</f>
        <v>9870</v>
      </c>
      <c r="D214" s="20">
        <f>SUMIFS(MountainEmpireInventory!$P$4:$P$918,MountainEmpireInventory!$C$4:$C$918,'MountainEmpire Summary'!D$206,MountainEmpireInventory!$M$4:$M$918,'MountainEmpire Summary'!$B$206,MountainEmpireInventory!$D$4:$D$918,'MountainEmpire Summary'!$B214)</f>
        <v>104171</v>
      </c>
      <c r="E214" s="20">
        <f>SUMIFS(MountainEmpireInventory!$P$4:$P$918,MountainEmpireInventory!$C$4:$C$918,'MountainEmpire Summary'!E$206,MountainEmpireInventory!$M$4:$M$918,'MountainEmpire Summary'!$B$206,MountainEmpireInventory!$D$4:$D$918,'MountainEmpire Summary'!$B214)</f>
        <v>0</v>
      </c>
      <c r="F214" s="20">
        <f>SUMIFS(MountainEmpireInventory!$P$4:$P$918,MountainEmpireInventory!$C$4:$C$918,'MountainEmpire Summary'!F$206,MountainEmpireInventory!$M$4:$M$918,'MountainEmpire Summary'!$B$206,MountainEmpireInventory!$D$4:$D$918,'MountainEmpire Summary'!$B214)</f>
        <v>441545.5</v>
      </c>
      <c r="G214" s="20">
        <f>SUMIFS(MountainEmpireInventory!$P$4:$P$918,MountainEmpireInventory!$C$4:$C$918,'MountainEmpire Summary'!G$206,MountainEmpireInventory!$M$4:$M$918,'MountainEmpire Summary'!$B$206,MountainEmpireInventory!$D$4:$D$918,'MountainEmpire Summary'!$B214)</f>
        <v>70225</v>
      </c>
      <c r="H214" s="20">
        <f>SUMIFS(MountainEmpireInventory!$P$4:$P$918,MountainEmpireInventory!$C$4:$C$918,'MountainEmpire Summary'!H$206,MountainEmpireInventory!$M$4:$M$918,'MountainEmpire Summary'!$B$206,MountainEmpireInventory!$D$4:$D$918,'MountainEmpire Summary'!$B214)</f>
        <v>26880</v>
      </c>
      <c r="I214" s="20">
        <f>SUMIFS(MountainEmpireInventory!$P$4:$P$918,MountainEmpireInventory!$C$4:$C$918,'MountainEmpire Summary'!I$206,MountainEmpireInventory!$M$4:$M$918,'MountainEmpire Summary'!$B$206,MountainEmpireInventory!$D$4:$D$918,'MountainEmpire Summary'!$B214)</f>
        <v>0</v>
      </c>
      <c r="J214" s="20">
        <f>SUMIFS(MountainEmpireInventory!$P$4:$P$918,MountainEmpireInventory!$C$4:$C$918,'MountainEmpire Summary'!J$206,MountainEmpireInventory!$M$4:$M$918,'MountainEmpire Summary'!$B$206,MountainEmpireInventory!$D$4:$D$918,'MountainEmpire Summary'!$B214)</f>
        <v>51184</v>
      </c>
    </row>
    <row r="215" spans="2:14" x14ac:dyDescent="0.3">
      <c r="B215" s="53" t="s">
        <v>12</v>
      </c>
      <c r="C215" s="20">
        <f>SUMIFS(MountainEmpireInventory!$P$4:$P$918,MountainEmpireInventory!$C$4:$C$918,'MountainEmpire Summary'!C$206,MountainEmpireInventory!$M$4:$M$918,'MountainEmpire Summary'!$B$206,MountainEmpireInventory!$D$4:$D$918,'MountainEmpire Summary'!$B215)</f>
        <v>0</v>
      </c>
      <c r="D215" s="20">
        <f>SUMIFS(MountainEmpireInventory!$P$4:$P$918,MountainEmpireInventory!$C$4:$C$918,'MountainEmpire Summary'!D$206,MountainEmpireInventory!$M$4:$M$918,'MountainEmpire Summary'!$B$206,MountainEmpireInventory!$D$4:$D$918,'MountainEmpire Summary'!$B215)</f>
        <v>0</v>
      </c>
      <c r="E215" s="20">
        <f>SUMIFS(MountainEmpireInventory!$P$4:$P$918,MountainEmpireInventory!$C$4:$C$918,'MountainEmpire Summary'!E$206,MountainEmpireInventory!$M$4:$M$918,'MountainEmpire Summary'!$B$206,MountainEmpireInventory!$D$4:$D$918,'MountainEmpire Summary'!$B215)</f>
        <v>0</v>
      </c>
      <c r="F215" s="20">
        <f>SUMIFS(MountainEmpireInventory!$P$4:$P$918,MountainEmpireInventory!$C$4:$C$918,'MountainEmpire Summary'!F$206,MountainEmpireInventory!$M$4:$M$918,'MountainEmpire Summary'!$B$206,MountainEmpireInventory!$D$4:$D$918,'MountainEmpire Summary'!$B215)</f>
        <v>0</v>
      </c>
      <c r="G215" s="20">
        <f>SUMIFS(MountainEmpireInventory!$P$4:$P$918,MountainEmpireInventory!$C$4:$C$918,'MountainEmpire Summary'!G$206,MountainEmpireInventory!$M$4:$M$918,'MountainEmpire Summary'!$B$206,MountainEmpireInventory!$D$4:$D$918,'MountainEmpire Summary'!$B215)</f>
        <v>0</v>
      </c>
      <c r="H215" s="20">
        <f>SUMIFS(MountainEmpireInventory!$P$4:$P$918,MountainEmpireInventory!$C$4:$C$918,'MountainEmpire Summary'!H$206,MountainEmpireInventory!$M$4:$M$918,'MountainEmpire Summary'!$B$206,MountainEmpireInventory!$D$4:$D$918,'MountainEmpire Summary'!$B215)</f>
        <v>0</v>
      </c>
      <c r="I215" s="20">
        <f>SUMIFS(MountainEmpireInventory!$P$4:$P$918,MountainEmpireInventory!$C$4:$C$918,'MountainEmpire Summary'!I$206,MountainEmpireInventory!$M$4:$M$918,'MountainEmpire Summary'!$B$206,MountainEmpireInventory!$D$4:$D$918,'MountainEmpire Summary'!$B215)</f>
        <v>0</v>
      </c>
      <c r="J215" s="20">
        <f>SUMIFS(MountainEmpireInventory!$P$4:$P$918,MountainEmpireInventory!$C$4:$C$918,'MountainEmpire Summary'!J$206,MountainEmpireInventory!$M$4:$M$918,'MountainEmpire Summary'!$B$206,MountainEmpireInventory!$D$4:$D$918,'MountainEmpire Summary'!$B215)</f>
        <v>0</v>
      </c>
    </row>
    <row r="216" spans="2:14" x14ac:dyDescent="0.3">
      <c r="B216" s="22" t="s">
        <v>157</v>
      </c>
      <c r="C216" s="20">
        <f>SUM(C207:C215)</f>
        <v>140287.15000000002</v>
      </c>
      <c r="D216" s="20">
        <f t="shared" ref="D216:J216" si="179">SUM(D207:D215)</f>
        <v>577556</v>
      </c>
      <c r="E216" s="20">
        <f t="shared" si="179"/>
        <v>0</v>
      </c>
      <c r="F216" s="20">
        <f t="shared" si="179"/>
        <v>1993293.9999999998</v>
      </c>
      <c r="G216" s="20">
        <f t="shared" si="179"/>
        <v>117980.1</v>
      </c>
      <c r="H216" s="20">
        <f t="shared" si="179"/>
        <v>223949.65</v>
      </c>
      <c r="I216" s="20">
        <f t="shared" si="179"/>
        <v>114476.74999999999</v>
      </c>
      <c r="J216" s="20">
        <f t="shared" si="179"/>
        <v>140827.79999999999</v>
      </c>
      <c r="K216" s="12">
        <f>SUM(C216:J216)</f>
        <v>3308371.4499999997</v>
      </c>
    </row>
    <row r="218" spans="2:14" ht="28.8" x14ac:dyDescent="0.3">
      <c r="B218" s="13">
        <v>2</v>
      </c>
      <c r="C218" s="52" t="s">
        <v>256</v>
      </c>
      <c r="D218" s="52" t="s">
        <v>257</v>
      </c>
      <c r="E218" s="52" t="s">
        <v>388</v>
      </c>
      <c r="F218" s="52" t="s">
        <v>273</v>
      </c>
      <c r="G218" s="52" t="s">
        <v>390</v>
      </c>
      <c r="H218" s="52" t="s">
        <v>261</v>
      </c>
      <c r="I218" s="52" t="s">
        <v>262</v>
      </c>
      <c r="J218" s="52" t="s">
        <v>389</v>
      </c>
    </row>
    <row r="219" spans="2:14" x14ac:dyDescent="0.3">
      <c r="B219" s="14" t="s">
        <v>9</v>
      </c>
      <c r="C219" s="20">
        <f>SUMIFS(MountainEmpireInventory!$P$4:$P$918,MountainEmpireInventory!$C$4:$C$918,'MountainEmpire Summary'!C$218,MountainEmpireInventory!$M$4:$M$918,'MountainEmpire Summary'!$B$218,MountainEmpireInventory!$D$4:$D$918,'MountainEmpire Summary'!$B219)</f>
        <v>0</v>
      </c>
      <c r="D219" s="20">
        <f>SUMIFS(MountainEmpireInventory!$P$4:$P$918,MountainEmpireInventory!$C$4:$C$918,'MountainEmpire Summary'!D$218,MountainEmpireInventory!$M$4:$M$918,'MountainEmpire Summary'!$B$218,MountainEmpireInventory!$D$4:$D$918,'MountainEmpire Summary'!$B219)</f>
        <v>0</v>
      </c>
      <c r="E219" s="20">
        <f>SUMIFS(MountainEmpireInventory!$P$4:$P$918,MountainEmpireInventory!$C$4:$C$918,'MountainEmpire Summary'!E$218,MountainEmpireInventory!$M$4:$M$918,'MountainEmpire Summary'!$B$218,MountainEmpireInventory!$D$4:$D$918,'MountainEmpire Summary'!$B219)</f>
        <v>0</v>
      </c>
      <c r="F219" s="20">
        <f>SUMIFS(MountainEmpireInventory!$P$4:$P$918,MountainEmpireInventory!$C$4:$C$918,'MountainEmpire Summary'!F$218,MountainEmpireInventory!$M$4:$M$918,'MountainEmpire Summary'!$B$218,MountainEmpireInventory!$D$4:$D$918,'MountainEmpire Summary'!$B219)</f>
        <v>0</v>
      </c>
      <c r="G219" s="20">
        <f>SUMIFS(MountainEmpireInventory!$P$4:$P$918,MountainEmpireInventory!$C$4:$C$918,'MountainEmpire Summary'!G$218,MountainEmpireInventory!$M$4:$M$918,'MountainEmpire Summary'!$B$218,MountainEmpireInventory!$D$4:$D$918,'MountainEmpire Summary'!$B219)</f>
        <v>0</v>
      </c>
      <c r="H219" s="20">
        <f>SUMIFS(MountainEmpireInventory!$P$4:$P$918,MountainEmpireInventory!$C$4:$C$918,'MountainEmpire Summary'!H$218,MountainEmpireInventory!$M$4:$M$918,'MountainEmpire Summary'!$B$218,MountainEmpireInventory!$D$4:$D$918,'MountainEmpire Summary'!$B219)</f>
        <v>0</v>
      </c>
      <c r="I219" s="20">
        <f>SUMIFS(MountainEmpireInventory!$P$4:$P$918,MountainEmpireInventory!$C$4:$C$918,'MountainEmpire Summary'!I$218,MountainEmpireInventory!$M$4:$M$918,'MountainEmpire Summary'!$B$218,MountainEmpireInventory!$D$4:$D$918,'MountainEmpire Summary'!$B219)</f>
        <v>0</v>
      </c>
      <c r="J219" s="20">
        <f>SUMIFS(MountainEmpireInventory!$P$4:$P$918,MountainEmpireInventory!$C$4:$C$918,'MountainEmpire Summary'!J$218,MountainEmpireInventory!$M$4:$M$918,'MountainEmpire Summary'!$B$218,MountainEmpireInventory!$D$4:$D$918,'MountainEmpire Summary'!$B219)</f>
        <v>25520</v>
      </c>
    </row>
    <row r="220" spans="2:14" x14ac:dyDescent="0.3">
      <c r="B220" s="14" t="s">
        <v>11</v>
      </c>
      <c r="C220" s="20">
        <f>SUMIFS(MountainEmpireInventory!$P$4:$P$918,MountainEmpireInventory!$C$4:$C$918,'MountainEmpire Summary'!C$218,MountainEmpireInventory!$M$4:$M$918,'MountainEmpire Summary'!$B$218,MountainEmpireInventory!$D$4:$D$918,'MountainEmpire Summary'!$B220)</f>
        <v>0</v>
      </c>
      <c r="D220" s="20">
        <f>SUMIFS(MountainEmpireInventory!$P$4:$P$918,MountainEmpireInventory!$C$4:$C$918,'MountainEmpire Summary'!D$218,MountainEmpireInventory!$M$4:$M$918,'MountainEmpire Summary'!$B$218,MountainEmpireInventory!$D$4:$D$918,'MountainEmpire Summary'!$B220)</f>
        <v>0</v>
      </c>
      <c r="E220" s="20">
        <f>SUMIFS(MountainEmpireInventory!$P$4:$P$918,MountainEmpireInventory!$C$4:$C$918,'MountainEmpire Summary'!E$218,MountainEmpireInventory!$M$4:$M$918,'MountainEmpire Summary'!$B$218,MountainEmpireInventory!$D$4:$D$918,'MountainEmpire Summary'!$B220)</f>
        <v>0</v>
      </c>
      <c r="F220" s="20">
        <f>SUMIFS(MountainEmpireInventory!$P$4:$P$918,MountainEmpireInventory!$C$4:$C$918,'MountainEmpire Summary'!F$218,MountainEmpireInventory!$M$4:$M$918,'MountainEmpire Summary'!$B$218,MountainEmpireInventory!$D$4:$D$918,'MountainEmpire Summary'!$B220)</f>
        <v>0</v>
      </c>
      <c r="G220" s="20">
        <f>SUMIFS(MountainEmpireInventory!$P$4:$P$918,MountainEmpireInventory!$C$4:$C$918,'MountainEmpire Summary'!G$218,MountainEmpireInventory!$M$4:$M$918,'MountainEmpire Summary'!$B$218,MountainEmpireInventory!$D$4:$D$918,'MountainEmpire Summary'!$B220)</f>
        <v>0</v>
      </c>
      <c r="H220" s="20">
        <f>SUMIFS(MountainEmpireInventory!$P$4:$P$918,MountainEmpireInventory!$C$4:$C$918,'MountainEmpire Summary'!H$218,MountainEmpireInventory!$M$4:$M$918,'MountainEmpire Summary'!$B$218,MountainEmpireInventory!$D$4:$D$918,'MountainEmpire Summary'!$B220)</f>
        <v>0</v>
      </c>
      <c r="I220" s="20">
        <f>SUMIFS(MountainEmpireInventory!$P$4:$P$918,MountainEmpireInventory!$C$4:$C$918,'MountainEmpire Summary'!I$218,MountainEmpireInventory!$M$4:$M$918,'MountainEmpire Summary'!$B$218,MountainEmpireInventory!$D$4:$D$918,'MountainEmpire Summary'!$B220)</f>
        <v>0</v>
      </c>
      <c r="J220" s="20">
        <f>SUMIFS(MountainEmpireInventory!$P$4:$P$918,MountainEmpireInventory!$C$4:$C$918,'MountainEmpire Summary'!J$218,MountainEmpireInventory!$M$4:$M$918,'MountainEmpire Summary'!$B$218,MountainEmpireInventory!$D$4:$D$918,'MountainEmpire Summary'!$B220)</f>
        <v>0</v>
      </c>
    </row>
    <row r="221" spans="2:14" x14ac:dyDescent="0.3">
      <c r="B221" s="14" t="s">
        <v>7</v>
      </c>
      <c r="C221" s="20">
        <f>SUMIFS(MountainEmpireInventory!$P$4:$P$918,MountainEmpireInventory!$C$4:$C$918,'MountainEmpire Summary'!C$218,MountainEmpireInventory!$M$4:$M$918,'MountainEmpire Summary'!$B$218,MountainEmpireInventory!$D$4:$D$918,'MountainEmpire Summary'!$B221)</f>
        <v>143107</v>
      </c>
      <c r="D221" s="20">
        <f>SUMIFS(MountainEmpireInventory!$P$4:$P$918,MountainEmpireInventory!$C$4:$C$918,'MountainEmpire Summary'!D$218,MountainEmpireInventory!$M$4:$M$918,'MountainEmpire Summary'!$B$218,MountainEmpireInventory!$D$4:$D$918,'MountainEmpire Summary'!$B221)</f>
        <v>0</v>
      </c>
      <c r="E221" s="20">
        <f>SUMIFS(MountainEmpireInventory!$P$4:$P$918,MountainEmpireInventory!$C$4:$C$918,'MountainEmpire Summary'!E$218,MountainEmpireInventory!$M$4:$M$918,'MountainEmpire Summary'!$B$218,MountainEmpireInventory!$D$4:$D$918,'MountainEmpire Summary'!$B221)</f>
        <v>0</v>
      </c>
      <c r="F221" s="20">
        <f>SUMIFS(MountainEmpireInventory!$P$4:$P$918,MountainEmpireInventory!$C$4:$C$918,'MountainEmpire Summary'!F$218,MountainEmpireInventory!$M$4:$M$918,'MountainEmpire Summary'!$B$218,MountainEmpireInventory!$D$4:$D$918,'MountainEmpire Summary'!$B221)</f>
        <v>311174.80000000005</v>
      </c>
      <c r="G221" s="20">
        <f>SUMIFS(MountainEmpireInventory!$P$4:$P$918,MountainEmpireInventory!$C$4:$C$918,'MountainEmpire Summary'!G$218,MountainEmpireInventory!$M$4:$M$918,'MountainEmpire Summary'!$B$218,MountainEmpireInventory!$D$4:$D$918,'MountainEmpire Summary'!$B221)</f>
        <v>0</v>
      </c>
      <c r="H221" s="20">
        <f>SUMIFS(MountainEmpireInventory!$P$4:$P$918,MountainEmpireInventory!$C$4:$C$918,'MountainEmpire Summary'!H$218,MountainEmpireInventory!$M$4:$M$918,'MountainEmpire Summary'!$B$218,MountainEmpireInventory!$D$4:$D$918,'MountainEmpire Summary'!$B221)</f>
        <v>163718</v>
      </c>
      <c r="I221" s="20">
        <f>SUMIFS(MountainEmpireInventory!$P$4:$P$918,MountainEmpireInventory!$C$4:$C$918,'MountainEmpire Summary'!I$218,MountainEmpireInventory!$M$4:$M$918,'MountainEmpire Summary'!$B$218,MountainEmpireInventory!$D$4:$D$918,'MountainEmpire Summary'!$B221)</f>
        <v>0</v>
      </c>
      <c r="J221" s="20">
        <f>SUMIFS(MountainEmpireInventory!$P$4:$P$918,MountainEmpireInventory!$C$4:$C$918,'MountainEmpire Summary'!J$218,MountainEmpireInventory!$M$4:$M$918,'MountainEmpire Summary'!$B$218,MountainEmpireInventory!$D$4:$D$918,'MountainEmpire Summary'!$B221)</f>
        <v>45023</v>
      </c>
    </row>
    <row r="222" spans="2:14" x14ac:dyDescent="0.3">
      <c r="B222" s="14" t="s">
        <v>5</v>
      </c>
      <c r="C222" s="20">
        <f>SUMIFS(MountainEmpireInventory!$P$4:$P$918,MountainEmpireInventory!$C$4:$C$918,'MountainEmpire Summary'!C$218,MountainEmpireInventory!$M$4:$M$918,'MountainEmpire Summary'!$B$218,MountainEmpireInventory!$D$4:$D$918,'MountainEmpire Summary'!$B222)</f>
        <v>0</v>
      </c>
      <c r="D222" s="20">
        <f>SUMIFS(MountainEmpireInventory!$P$4:$P$918,MountainEmpireInventory!$C$4:$C$918,'MountainEmpire Summary'!D$218,MountainEmpireInventory!$M$4:$M$918,'MountainEmpire Summary'!$B$218,MountainEmpireInventory!$D$4:$D$918,'MountainEmpire Summary'!$B222)</f>
        <v>0</v>
      </c>
      <c r="E222" s="20">
        <f>SUMIFS(MountainEmpireInventory!$P$4:$P$918,MountainEmpireInventory!$C$4:$C$918,'MountainEmpire Summary'!E$218,MountainEmpireInventory!$M$4:$M$918,'MountainEmpire Summary'!$B$218,MountainEmpireInventory!$D$4:$D$918,'MountainEmpire Summary'!$B222)</f>
        <v>0</v>
      </c>
      <c r="F222" s="20">
        <f>SUMIFS(MountainEmpireInventory!$P$4:$P$918,MountainEmpireInventory!$C$4:$C$918,'MountainEmpire Summary'!F$218,MountainEmpireInventory!$M$4:$M$918,'MountainEmpire Summary'!$B$218,MountainEmpireInventory!$D$4:$D$918,'MountainEmpire Summary'!$B222)</f>
        <v>0</v>
      </c>
      <c r="G222" s="20">
        <f>SUMIFS(MountainEmpireInventory!$P$4:$P$918,MountainEmpireInventory!$C$4:$C$918,'MountainEmpire Summary'!G$218,MountainEmpireInventory!$M$4:$M$918,'MountainEmpire Summary'!$B$218,MountainEmpireInventory!$D$4:$D$918,'MountainEmpire Summary'!$B222)</f>
        <v>0</v>
      </c>
      <c r="H222" s="20">
        <f>SUMIFS(MountainEmpireInventory!$P$4:$P$918,MountainEmpireInventory!$C$4:$C$918,'MountainEmpire Summary'!H$218,MountainEmpireInventory!$M$4:$M$918,'MountainEmpire Summary'!$B$218,MountainEmpireInventory!$D$4:$D$918,'MountainEmpire Summary'!$B222)</f>
        <v>0</v>
      </c>
      <c r="I222" s="20">
        <f>SUMIFS(MountainEmpireInventory!$P$4:$P$918,MountainEmpireInventory!$C$4:$C$918,'MountainEmpire Summary'!I$218,MountainEmpireInventory!$M$4:$M$918,'MountainEmpire Summary'!$B$218,MountainEmpireInventory!$D$4:$D$918,'MountainEmpire Summary'!$B222)</f>
        <v>0</v>
      </c>
      <c r="J222" s="20">
        <f>SUMIFS(MountainEmpireInventory!$P$4:$P$918,MountainEmpireInventory!$C$4:$C$918,'MountainEmpire Summary'!J$218,MountainEmpireInventory!$M$4:$M$918,'MountainEmpire Summary'!$B$218,MountainEmpireInventory!$D$4:$D$918,'MountainEmpire Summary'!$B222)</f>
        <v>24000</v>
      </c>
    </row>
    <row r="223" spans="2:14" x14ac:dyDescent="0.3">
      <c r="B223" s="14" t="s">
        <v>131</v>
      </c>
      <c r="C223" s="20">
        <f>SUMIFS(MountainEmpireInventory!$P$4:$P$918,MountainEmpireInventory!$C$4:$C$918,'MountainEmpire Summary'!C$218,MountainEmpireInventory!$M$4:$M$918,'MountainEmpire Summary'!$B$218,MountainEmpireInventory!$D$4:$D$918,'MountainEmpire Summary'!$B223)</f>
        <v>0</v>
      </c>
      <c r="D223" s="20">
        <f>SUMIFS(MountainEmpireInventory!$P$4:$P$918,MountainEmpireInventory!$C$4:$C$918,'MountainEmpire Summary'!D$218,MountainEmpireInventory!$M$4:$M$918,'MountainEmpire Summary'!$B$218,MountainEmpireInventory!$D$4:$D$918,'MountainEmpire Summary'!$B223)</f>
        <v>0</v>
      </c>
      <c r="E223" s="20">
        <f>SUMIFS(MountainEmpireInventory!$P$4:$P$918,MountainEmpireInventory!$C$4:$C$918,'MountainEmpire Summary'!E$218,MountainEmpireInventory!$M$4:$M$918,'MountainEmpire Summary'!$B$218,MountainEmpireInventory!$D$4:$D$918,'MountainEmpire Summary'!$B223)</f>
        <v>0</v>
      </c>
      <c r="F223" s="20">
        <f>SUMIFS(MountainEmpireInventory!$P$4:$P$918,MountainEmpireInventory!$C$4:$C$918,'MountainEmpire Summary'!F$218,MountainEmpireInventory!$M$4:$M$918,'MountainEmpire Summary'!$B$218,MountainEmpireInventory!$D$4:$D$918,'MountainEmpire Summary'!$B223)</f>
        <v>0</v>
      </c>
      <c r="G223" s="20">
        <f>SUMIFS(MountainEmpireInventory!$P$4:$P$918,MountainEmpireInventory!$C$4:$C$918,'MountainEmpire Summary'!G$218,MountainEmpireInventory!$M$4:$M$918,'MountainEmpire Summary'!$B$218,MountainEmpireInventory!$D$4:$D$918,'MountainEmpire Summary'!$B223)</f>
        <v>0</v>
      </c>
      <c r="H223" s="20">
        <f>SUMIFS(MountainEmpireInventory!$P$4:$P$918,MountainEmpireInventory!$C$4:$C$918,'MountainEmpire Summary'!H$218,MountainEmpireInventory!$M$4:$M$918,'MountainEmpire Summary'!$B$218,MountainEmpireInventory!$D$4:$D$918,'MountainEmpire Summary'!$B223)</f>
        <v>0</v>
      </c>
      <c r="I223" s="20">
        <f>SUMIFS(MountainEmpireInventory!$P$4:$P$918,MountainEmpireInventory!$C$4:$C$918,'MountainEmpire Summary'!I$218,MountainEmpireInventory!$M$4:$M$918,'MountainEmpire Summary'!$B$218,MountainEmpireInventory!$D$4:$D$918,'MountainEmpire Summary'!$B223)</f>
        <v>0</v>
      </c>
      <c r="J223" s="20">
        <f>SUMIFS(MountainEmpireInventory!$P$4:$P$918,MountainEmpireInventory!$C$4:$C$918,'MountainEmpire Summary'!J$218,MountainEmpireInventory!$M$4:$M$918,'MountainEmpire Summary'!$B$218,MountainEmpireInventory!$D$4:$D$918,'MountainEmpire Summary'!$B223)</f>
        <v>0</v>
      </c>
      <c r="N223" s="2">
        <v>3546847.9999999995</v>
      </c>
    </row>
    <row r="224" spans="2:14" x14ac:dyDescent="0.3">
      <c r="B224" s="14" t="s">
        <v>4</v>
      </c>
      <c r="C224" s="20">
        <f>SUMIFS(MountainEmpireInventory!$P$4:$P$918,MountainEmpireInventory!$C$4:$C$918,'MountainEmpire Summary'!C$218,MountainEmpireInventory!$M$4:$M$918,'MountainEmpire Summary'!$B$218,MountainEmpireInventory!$D$4:$D$918,'MountainEmpire Summary'!$B224)</f>
        <v>0</v>
      </c>
      <c r="D224" s="20">
        <f>SUMIFS(MountainEmpireInventory!$P$4:$P$918,MountainEmpireInventory!$C$4:$C$918,'MountainEmpire Summary'!D$218,MountainEmpireInventory!$M$4:$M$918,'MountainEmpire Summary'!$B$218,MountainEmpireInventory!$D$4:$D$918,'MountainEmpire Summary'!$B224)</f>
        <v>0</v>
      </c>
      <c r="E224" s="20">
        <f>SUMIFS(MountainEmpireInventory!$P$4:$P$918,MountainEmpireInventory!$C$4:$C$918,'MountainEmpire Summary'!E$218,MountainEmpireInventory!$M$4:$M$918,'MountainEmpire Summary'!$B$218,MountainEmpireInventory!$D$4:$D$918,'MountainEmpire Summary'!$B224)</f>
        <v>0</v>
      </c>
      <c r="F224" s="20">
        <f>SUMIFS(MountainEmpireInventory!$P$4:$P$918,MountainEmpireInventory!$C$4:$C$918,'MountainEmpire Summary'!F$218,MountainEmpireInventory!$M$4:$M$918,'MountainEmpire Summary'!$B$218,MountainEmpireInventory!$D$4:$D$918,'MountainEmpire Summary'!$B224)</f>
        <v>0</v>
      </c>
      <c r="G224" s="20">
        <f>SUMIFS(MountainEmpireInventory!$P$4:$P$918,MountainEmpireInventory!$C$4:$C$918,'MountainEmpire Summary'!G$218,MountainEmpireInventory!$M$4:$M$918,'MountainEmpire Summary'!$B$218,MountainEmpireInventory!$D$4:$D$918,'MountainEmpire Summary'!$B224)</f>
        <v>0</v>
      </c>
      <c r="H224" s="20">
        <f>SUMIFS(MountainEmpireInventory!$P$4:$P$918,MountainEmpireInventory!$C$4:$C$918,'MountainEmpire Summary'!H$218,MountainEmpireInventory!$M$4:$M$918,'MountainEmpire Summary'!$B$218,MountainEmpireInventory!$D$4:$D$918,'MountainEmpire Summary'!$B224)</f>
        <v>42405</v>
      </c>
      <c r="I224" s="20">
        <f>SUMIFS(MountainEmpireInventory!$P$4:$P$918,MountainEmpireInventory!$C$4:$C$918,'MountainEmpire Summary'!I$218,MountainEmpireInventory!$M$4:$M$918,'MountainEmpire Summary'!$B$218,MountainEmpireInventory!$D$4:$D$918,'MountainEmpire Summary'!$B224)</f>
        <v>0</v>
      </c>
      <c r="J224" s="20">
        <f>SUMIFS(MountainEmpireInventory!$P$4:$P$918,MountainEmpireInventory!$C$4:$C$918,'MountainEmpire Summary'!J$218,MountainEmpireInventory!$M$4:$M$918,'MountainEmpire Summary'!$B$218,MountainEmpireInventory!$D$4:$D$918,'MountainEmpire Summary'!$B224)</f>
        <v>0</v>
      </c>
      <c r="N224" s="2">
        <v>1499124.4499999997</v>
      </c>
    </row>
    <row r="225" spans="2:15" x14ac:dyDescent="0.3">
      <c r="B225" s="14" t="s">
        <v>8</v>
      </c>
      <c r="C225" s="20">
        <f>SUMIFS(MountainEmpireInventory!$P$4:$P$918,MountainEmpireInventory!$C$4:$C$918,'MountainEmpire Summary'!C$218,MountainEmpireInventory!$M$4:$M$918,'MountainEmpire Summary'!$B$218,MountainEmpireInventory!$D$4:$D$918,'MountainEmpire Summary'!$B225)</f>
        <v>0</v>
      </c>
      <c r="D225" s="20">
        <f>SUMIFS(MountainEmpireInventory!$P$4:$P$918,MountainEmpireInventory!$C$4:$C$918,'MountainEmpire Summary'!D$218,MountainEmpireInventory!$M$4:$M$918,'MountainEmpire Summary'!$B$218,MountainEmpireInventory!$D$4:$D$918,'MountainEmpire Summary'!$B225)</f>
        <v>0</v>
      </c>
      <c r="E225" s="20">
        <f>SUMIFS(MountainEmpireInventory!$P$4:$P$918,MountainEmpireInventory!$C$4:$C$918,'MountainEmpire Summary'!E$218,MountainEmpireInventory!$M$4:$M$918,'MountainEmpire Summary'!$B$218,MountainEmpireInventory!$D$4:$D$918,'MountainEmpire Summary'!$B225)</f>
        <v>0</v>
      </c>
      <c r="F225" s="20">
        <f>SUMIFS(MountainEmpireInventory!$P$4:$P$918,MountainEmpireInventory!$C$4:$C$918,'MountainEmpire Summary'!F$218,MountainEmpireInventory!$M$4:$M$918,'MountainEmpire Summary'!$B$218,MountainEmpireInventory!$D$4:$D$918,'MountainEmpire Summary'!$B225)</f>
        <v>647532</v>
      </c>
      <c r="G225" s="20">
        <f>SUMIFS(MountainEmpireInventory!$P$4:$P$918,MountainEmpireInventory!$C$4:$C$918,'MountainEmpire Summary'!G$218,MountainEmpireInventory!$M$4:$M$918,'MountainEmpire Summary'!$B$218,MountainEmpireInventory!$D$4:$D$918,'MountainEmpire Summary'!$B225)</f>
        <v>0</v>
      </c>
      <c r="H225" s="20">
        <f>SUMIFS(MountainEmpireInventory!$P$4:$P$918,MountainEmpireInventory!$C$4:$C$918,'MountainEmpire Summary'!H$218,MountainEmpireInventory!$M$4:$M$918,'MountainEmpire Summary'!$B$218,MountainEmpireInventory!$D$4:$D$918,'MountainEmpire Summary'!$B225)</f>
        <v>0</v>
      </c>
      <c r="I225" s="20">
        <f>SUMIFS(MountainEmpireInventory!$P$4:$P$918,MountainEmpireInventory!$C$4:$C$918,'MountainEmpire Summary'!I$218,MountainEmpireInventory!$M$4:$M$918,'MountainEmpire Summary'!$B$218,MountainEmpireInventory!$D$4:$D$918,'MountainEmpire Summary'!$B225)</f>
        <v>0</v>
      </c>
      <c r="J225" s="20">
        <f>SUMIFS(MountainEmpireInventory!$P$4:$P$918,MountainEmpireInventory!$C$4:$C$918,'MountainEmpire Summary'!J$218,MountainEmpireInventory!$M$4:$M$918,'MountainEmpire Summary'!$B$218,MountainEmpireInventory!$D$4:$D$918,'MountainEmpire Summary'!$B225)</f>
        <v>0</v>
      </c>
      <c r="N225" s="2">
        <v>5239432.6999999993</v>
      </c>
    </row>
    <row r="226" spans="2:15" x14ac:dyDescent="0.3">
      <c r="B226" s="14" t="s">
        <v>3</v>
      </c>
      <c r="C226" s="20">
        <f>SUMIFS(MountainEmpireInventory!$P$4:$P$918,MountainEmpireInventory!$C$4:$C$918,'MountainEmpire Summary'!C$218,MountainEmpireInventory!$M$4:$M$918,'MountainEmpire Summary'!$B$218,MountainEmpireInventory!$D$4:$D$918,'MountainEmpire Summary'!$B226)</f>
        <v>0</v>
      </c>
      <c r="D226" s="20">
        <f>SUMIFS(MountainEmpireInventory!$P$4:$P$918,MountainEmpireInventory!$C$4:$C$918,'MountainEmpire Summary'!D$218,MountainEmpireInventory!$M$4:$M$918,'MountainEmpire Summary'!$B$218,MountainEmpireInventory!$D$4:$D$918,'MountainEmpire Summary'!$B226)</f>
        <v>363664.5</v>
      </c>
      <c r="E226" s="20">
        <f>SUMIFS(MountainEmpireInventory!$P$4:$P$918,MountainEmpireInventory!$C$4:$C$918,'MountainEmpire Summary'!E$218,MountainEmpireInventory!$M$4:$M$918,'MountainEmpire Summary'!$B$218,MountainEmpireInventory!$D$4:$D$918,'MountainEmpire Summary'!$B226)</f>
        <v>33495</v>
      </c>
      <c r="F226" s="20">
        <f>SUMIFS(MountainEmpireInventory!$P$4:$P$918,MountainEmpireInventory!$C$4:$C$918,'MountainEmpire Summary'!F$218,MountainEmpireInventory!$M$4:$M$918,'MountainEmpire Summary'!$B$218,MountainEmpireInventory!$D$4:$D$918,'MountainEmpire Summary'!$B226)</f>
        <v>209633.5</v>
      </c>
      <c r="G226" s="20">
        <f>SUMIFS(MountainEmpireInventory!$P$4:$P$918,MountainEmpireInventory!$C$4:$C$918,'MountainEmpire Summary'!G$218,MountainEmpireInventory!$M$4:$M$918,'MountainEmpire Summary'!$B$218,MountainEmpireInventory!$D$4:$D$918,'MountainEmpire Summary'!$B226)</f>
        <v>34545</v>
      </c>
      <c r="H226" s="20">
        <f>SUMIFS(MountainEmpireInventory!$P$4:$P$918,MountainEmpireInventory!$C$4:$C$918,'MountainEmpire Summary'!H$218,MountainEmpireInventory!$M$4:$M$918,'MountainEmpire Summary'!$B$218,MountainEmpireInventory!$D$4:$D$918,'MountainEmpire Summary'!$B226)</f>
        <v>177180</v>
      </c>
      <c r="I226" s="20">
        <f>SUMIFS(MountainEmpireInventory!$P$4:$P$918,MountainEmpireInventory!$C$4:$C$918,'MountainEmpire Summary'!I$218,MountainEmpireInventory!$M$4:$M$918,'MountainEmpire Summary'!$B$218,MountainEmpireInventory!$D$4:$D$918,'MountainEmpire Summary'!$B226)</f>
        <v>7584</v>
      </c>
      <c r="J226" s="20">
        <f>SUMIFS(MountainEmpireInventory!$P$4:$P$918,MountainEmpireInventory!$C$4:$C$918,'MountainEmpire Summary'!J$218,MountainEmpireInventory!$M$4:$M$918,'MountainEmpire Summary'!$B$218,MountainEmpireInventory!$D$4:$D$918,'MountainEmpire Summary'!$B226)</f>
        <v>0</v>
      </c>
    </row>
    <row r="227" spans="2:15" x14ac:dyDescent="0.3">
      <c r="B227" s="53" t="s">
        <v>12</v>
      </c>
      <c r="C227" s="20">
        <f>SUMIFS(MountainEmpireInventory!$P$4:$P$918,MountainEmpireInventory!$C$4:$C$918,'MountainEmpire Summary'!C$218,MountainEmpireInventory!$M$4:$M$918,'MountainEmpire Summary'!$B$218,MountainEmpireInventory!$D$4:$D$918,'MountainEmpire Summary'!$B227)</f>
        <v>0</v>
      </c>
      <c r="D227" s="20">
        <f>SUMIFS(MountainEmpireInventory!$P$4:$P$918,MountainEmpireInventory!$C$4:$C$918,'MountainEmpire Summary'!D$218,MountainEmpireInventory!$M$4:$M$918,'MountainEmpire Summary'!$B$218,MountainEmpireInventory!$D$4:$D$918,'MountainEmpire Summary'!$B227)</f>
        <v>31106.25</v>
      </c>
      <c r="E227" s="20">
        <f>SUMIFS(MountainEmpireInventory!$P$4:$P$918,MountainEmpireInventory!$C$4:$C$918,'MountainEmpire Summary'!E$218,MountainEmpireInventory!$M$4:$M$918,'MountainEmpire Summary'!$B$218,MountainEmpireInventory!$D$4:$D$918,'MountainEmpire Summary'!$B227)</f>
        <v>0</v>
      </c>
      <c r="F227" s="20">
        <f>SUMIFS(MountainEmpireInventory!$P$4:$P$918,MountainEmpireInventory!$C$4:$C$918,'MountainEmpire Summary'!F$218,MountainEmpireInventory!$M$4:$M$918,'MountainEmpire Summary'!$B$218,MountainEmpireInventory!$D$4:$D$918,'MountainEmpire Summary'!$B227)</f>
        <v>0</v>
      </c>
      <c r="G227" s="20">
        <f>SUMIFS(MountainEmpireInventory!$P$4:$P$918,MountainEmpireInventory!$C$4:$C$918,'MountainEmpire Summary'!G$218,MountainEmpireInventory!$M$4:$M$918,'MountainEmpire Summary'!$B$218,MountainEmpireInventory!$D$4:$D$918,'MountainEmpire Summary'!$B227)</f>
        <v>0</v>
      </c>
      <c r="H227" s="20">
        <f>SUMIFS(MountainEmpireInventory!$P$4:$P$918,MountainEmpireInventory!$C$4:$C$918,'MountainEmpire Summary'!H$218,MountainEmpireInventory!$M$4:$M$918,'MountainEmpire Summary'!$B$218,MountainEmpireInventory!$D$4:$D$918,'MountainEmpire Summary'!$B227)</f>
        <v>0</v>
      </c>
      <c r="I227" s="20">
        <f>SUMIFS(MountainEmpireInventory!$P$4:$P$918,MountainEmpireInventory!$C$4:$C$918,'MountainEmpire Summary'!I$218,MountainEmpireInventory!$M$4:$M$918,'MountainEmpire Summary'!$B$218,MountainEmpireInventory!$D$4:$D$918,'MountainEmpire Summary'!$B227)</f>
        <v>0</v>
      </c>
      <c r="J227" s="20">
        <f>SUMIFS(MountainEmpireInventory!$P$4:$P$918,MountainEmpireInventory!$C$4:$C$918,'MountainEmpire Summary'!J$218,MountainEmpireInventory!$M$4:$M$918,'MountainEmpire Summary'!$B$218,MountainEmpireInventory!$D$4:$D$918,'MountainEmpire Summary'!$B227)</f>
        <v>0</v>
      </c>
    </row>
    <row r="228" spans="2:15" x14ac:dyDescent="0.3">
      <c r="B228" s="22" t="s">
        <v>157</v>
      </c>
      <c r="C228" s="20">
        <f>SUM(C219:C227)</f>
        <v>143107</v>
      </c>
      <c r="D228" s="20">
        <f t="shared" ref="D228:J228" si="180">SUM(D219:D227)</f>
        <v>394770.75</v>
      </c>
      <c r="E228" s="20">
        <f t="shared" si="180"/>
        <v>33495</v>
      </c>
      <c r="F228" s="20">
        <f t="shared" si="180"/>
        <v>1168340.3</v>
      </c>
      <c r="G228" s="20">
        <f t="shared" si="180"/>
        <v>34545</v>
      </c>
      <c r="H228" s="20">
        <f t="shared" si="180"/>
        <v>383303</v>
      </c>
      <c r="I228" s="20">
        <f t="shared" si="180"/>
        <v>7584</v>
      </c>
      <c r="J228" s="20">
        <f t="shared" si="180"/>
        <v>94543</v>
      </c>
      <c r="K228" s="12">
        <f>SUM(C228:J228)</f>
        <v>2259688.0499999998</v>
      </c>
      <c r="L228" s="12">
        <f>N224-K228</f>
        <v>-760563.60000000009</v>
      </c>
    </row>
    <row r="230" spans="2:15" ht="28.8" x14ac:dyDescent="0.3">
      <c r="B230" s="13">
        <v>3</v>
      </c>
      <c r="C230" s="52" t="s">
        <v>256</v>
      </c>
      <c r="D230" s="52" t="s">
        <v>257</v>
      </c>
      <c r="E230" s="52" t="s">
        <v>388</v>
      </c>
      <c r="F230" s="52" t="s">
        <v>273</v>
      </c>
      <c r="G230" s="52" t="s">
        <v>390</v>
      </c>
      <c r="H230" s="52" t="s">
        <v>261</v>
      </c>
      <c r="I230" s="52" t="s">
        <v>262</v>
      </c>
      <c r="J230" s="52" t="s">
        <v>389</v>
      </c>
    </row>
    <row r="231" spans="2:15" x14ac:dyDescent="0.3">
      <c r="B231" s="14" t="s">
        <v>9</v>
      </c>
      <c r="C231" s="20">
        <f>SUMIFS(MountainEmpireInventory!$P$4:$P$918,MountainEmpireInventory!$C$4:$C$918,'MountainEmpire Summary'!C$230,MountainEmpireInventory!$M$4:$M$918,'MountainEmpire Summary'!$B$230,MountainEmpireInventory!$D$4:$D$918,'MountainEmpire Summary'!$B231)</f>
        <v>0</v>
      </c>
      <c r="D231" s="20">
        <f>SUMIFS(MountainEmpireInventory!$P$4:$P$918,MountainEmpireInventory!$C$4:$C$918,'MountainEmpire Summary'!D$230,MountainEmpireInventory!$M$4:$M$918,'MountainEmpire Summary'!$B$230,MountainEmpireInventory!$D$4:$D$918,'MountainEmpire Summary'!$B231)</f>
        <v>112668</v>
      </c>
      <c r="E231" s="20">
        <f>SUMIFS(MountainEmpireInventory!$P$4:$P$918,MountainEmpireInventory!$C$4:$C$918,'MountainEmpire Summary'!E$230,MountainEmpireInventory!$M$4:$M$918,'MountainEmpire Summary'!$B$230,MountainEmpireInventory!$D$4:$D$918,'MountainEmpire Summary'!$B231)</f>
        <v>63760</v>
      </c>
      <c r="F231" s="20">
        <f>SUMIFS(MountainEmpireInventory!$P$4:$P$918,MountainEmpireInventory!$C$4:$C$918,'MountainEmpire Summary'!F$230,MountainEmpireInventory!$M$4:$M$918,'MountainEmpire Summary'!$B$230,MountainEmpireInventory!$D$4:$D$918,'MountainEmpire Summary'!$B231)</f>
        <v>71952</v>
      </c>
      <c r="G231" s="20">
        <f>SUMIFS(MountainEmpireInventory!$P$4:$P$918,MountainEmpireInventory!$C$4:$C$918,'MountainEmpire Summary'!G$230,MountainEmpireInventory!$M$4:$M$918,'MountainEmpire Summary'!$B$230,MountainEmpireInventory!$D$4:$D$918,'MountainEmpire Summary'!$B231)</f>
        <v>109980</v>
      </c>
      <c r="H231" s="20">
        <f>SUMIFS(MountainEmpireInventory!$P$4:$P$918,MountainEmpireInventory!$C$4:$C$918,'MountainEmpire Summary'!H$230,MountainEmpireInventory!$M$4:$M$918,'MountainEmpire Summary'!$B$230,MountainEmpireInventory!$D$4:$D$918,'MountainEmpire Summary'!$B231)</f>
        <v>63440</v>
      </c>
      <c r="I231" s="20">
        <f>SUMIFS(MountainEmpireInventory!$P$4:$P$918,MountainEmpireInventory!$C$4:$C$918,'MountainEmpire Summary'!I$230,MountainEmpireInventory!$M$4:$M$918,'MountainEmpire Summary'!$B$230,MountainEmpireInventory!$D$4:$D$918,'MountainEmpire Summary'!$B231)</f>
        <v>0</v>
      </c>
      <c r="J231" s="20">
        <f>SUMIFS(MountainEmpireInventory!$P$4:$P$918,MountainEmpireInventory!$C$4:$C$918,'MountainEmpire Summary'!J$230,MountainEmpireInventory!$M$4:$M$918,'MountainEmpire Summary'!$B$230,MountainEmpireInventory!$D$4:$D$918,'MountainEmpire Summary'!$B231)</f>
        <v>0</v>
      </c>
    </row>
    <row r="232" spans="2:15" x14ac:dyDescent="0.3">
      <c r="B232" s="14" t="s">
        <v>11</v>
      </c>
      <c r="C232" s="20">
        <f>SUMIFS(MountainEmpireInventory!$P$4:$P$918,MountainEmpireInventory!$C$4:$C$918,'MountainEmpire Summary'!C$230,MountainEmpireInventory!$M$4:$M$918,'MountainEmpire Summary'!$B$230,MountainEmpireInventory!$D$4:$D$918,'MountainEmpire Summary'!$B232)</f>
        <v>0</v>
      </c>
      <c r="D232" s="20">
        <f>SUMIFS(MountainEmpireInventory!$P$4:$P$918,MountainEmpireInventory!$C$4:$C$918,'MountainEmpire Summary'!D$230,MountainEmpireInventory!$M$4:$M$918,'MountainEmpire Summary'!$B$230,MountainEmpireInventory!$D$4:$D$918,'MountainEmpire Summary'!$B232)</f>
        <v>76005</v>
      </c>
      <c r="E232" s="20">
        <f>SUMIFS(MountainEmpireInventory!$P$4:$P$918,MountainEmpireInventory!$C$4:$C$918,'MountainEmpire Summary'!E$230,MountainEmpireInventory!$M$4:$M$918,'MountainEmpire Summary'!$B$230,MountainEmpireInventory!$D$4:$D$918,'MountainEmpire Summary'!$B232)</f>
        <v>59433.75</v>
      </c>
      <c r="F232" s="20">
        <f>SUMIFS(MountainEmpireInventory!$P$4:$P$918,MountainEmpireInventory!$C$4:$C$918,'MountainEmpire Summary'!F$230,MountainEmpireInventory!$M$4:$M$918,'MountainEmpire Summary'!$B$230,MountainEmpireInventory!$D$4:$D$918,'MountainEmpire Summary'!$B232)</f>
        <v>123682.5</v>
      </c>
      <c r="G232" s="20">
        <f>SUMIFS(MountainEmpireInventory!$P$4:$P$918,MountainEmpireInventory!$C$4:$C$918,'MountainEmpire Summary'!G$230,MountainEmpireInventory!$M$4:$M$918,'MountainEmpire Summary'!$B$230,MountainEmpireInventory!$D$4:$D$918,'MountainEmpire Summary'!$B232)</f>
        <v>28552.5</v>
      </c>
      <c r="H232" s="20">
        <f>SUMIFS(MountainEmpireInventory!$P$4:$P$918,MountainEmpireInventory!$C$4:$C$918,'MountainEmpire Summary'!H$230,MountainEmpireInventory!$M$4:$M$918,'MountainEmpire Summary'!$B$230,MountainEmpireInventory!$D$4:$D$918,'MountainEmpire Summary'!$B232)</f>
        <v>52402.5</v>
      </c>
      <c r="I232" s="20">
        <f>SUMIFS(MountainEmpireInventory!$P$4:$P$918,MountainEmpireInventory!$C$4:$C$918,'MountainEmpire Summary'!I$230,MountainEmpireInventory!$M$4:$M$918,'MountainEmpire Summary'!$B$230,MountainEmpireInventory!$D$4:$D$918,'MountainEmpire Summary'!$B232)</f>
        <v>25605</v>
      </c>
      <c r="J232" s="20">
        <f>SUMIFS(MountainEmpireInventory!$P$4:$P$918,MountainEmpireInventory!$C$4:$C$918,'MountainEmpire Summary'!J$230,MountainEmpireInventory!$M$4:$M$918,'MountainEmpire Summary'!$B$230,MountainEmpireInventory!$D$4:$D$918,'MountainEmpire Summary'!$B232)</f>
        <v>44302.5</v>
      </c>
    </row>
    <row r="233" spans="2:15" x14ac:dyDescent="0.3">
      <c r="B233" s="14" t="s">
        <v>7</v>
      </c>
      <c r="C233" s="20">
        <f>SUMIFS(MountainEmpireInventory!$P$4:$P$918,MountainEmpireInventory!$C$4:$C$918,'MountainEmpire Summary'!C$230,MountainEmpireInventory!$M$4:$M$918,'MountainEmpire Summary'!$B$230,MountainEmpireInventory!$D$4:$D$918,'MountainEmpire Summary'!$B233)</f>
        <v>0</v>
      </c>
      <c r="D233" s="20">
        <f>SUMIFS(MountainEmpireInventory!$P$4:$P$918,MountainEmpireInventory!$C$4:$C$918,'MountainEmpire Summary'!D$230,MountainEmpireInventory!$M$4:$M$918,'MountainEmpire Summary'!$B$230,MountainEmpireInventory!$D$4:$D$918,'MountainEmpire Summary'!$B233)</f>
        <v>402731</v>
      </c>
      <c r="E233" s="20">
        <f>SUMIFS(MountainEmpireInventory!$P$4:$P$918,MountainEmpireInventory!$C$4:$C$918,'MountainEmpire Summary'!E$230,MountainEmpireInventory!$M$4:$M$918,'MountainEmpire Summary'!$B$230,MountainEmpireInventory!$D$4:$D$918,'MountainEmpire Summary'!$B233)</f>
        <v>142264</v>
      </c>
      <c r="F233" s="20">
        <f>SUMIFS(MountainEmpireInventory!$P$4:$P$918,MountainEmpireInventory!$C$4:$C$918,'MountainEmpire Summary'!F$230,MountainEmpireInventory!$M$4:$M$918,'MountainEmpire Summary'!$B$230,MountainEmpireInventory!$D$4:$D$918,'MountainEmpire Summary'!$B233)</f>
        <v>19240</v>
      </c>
      <c r="G233" s="20">
        <f>SUMIFS(MountainEmpireInventory!$P$4:$P$918,MountainEmpireInventory!$C$4:$C$918,'MountainEmpire Summary'!G$230,MountainEmpireInventory!$M$4:$M$918,'MountainEmpire Summary'!$B$230,MountainEmpireInventory!$D$4:$D$918,'MountainEmpire Summary'!$B233)</f>
        <v>104741.25</v>
      </c>
      <c r="H233" s="20">
        <f>SUMIFS(MountainEmpireInventory!$P$4:$P$918,MountainEmpireInventory!$C$4:$C$918,'MountainEmpire Summary'!H$230,MountainEmpireInventory!$M$4:$M$918,'MountainEmpire Summary'!$B$230,MountainEmpireInventory!$D$4:$D$918,'MountainEmpire Summary'!$B233)</f>
        <v>0</v>
      </c>
      <c r="I233" s="20">
        <f>SUMIFS(MountainEmpireInventory!$P$4:$P$918,MountainEmpireInventory!$C$4:$C$918,'MountainEmpire Summary'!I$230,MountainEmpireInventory!$M$4:$M$918,'MountainEmpire Summary'!$B$230,MountainEmpireInventory!$D$4:$D$918,'MountainEmpire Summary'!$B233)</f>
        <v>45173.2</v>
      </c>
      <c r="J233" s="20">
        <f>SUMIFS(MountainEmpireInventory!$P$4:$P$918,MountainEmpireInventory!$C$4:$C$918,'MountainEmpire Summary'!J$230,MountainEmpireInventory!$M$4:$M$918,'MountainEmpire Summary'!$B$230,MountainEmpireInventory!$D$4:$D$918,'MountainEmpire Summary'!$B233)</f>
        <v>0</v>
      </c>
    </row>
    <row r="234" spans="2:15" x14ac:dyDescent="0.3">
      <c r="B234" s="14" t="s">
        <v>5</v>
      </c>
      <c r="C234" s="20">
        <f>SUMIFS(MountainEmpireInventory!$P$4:$P$918,MountainEmpireInventory!$C$4:$C$918,'MountainEmpire Summary'!C$230,MountainEmpireInventory!$M$4:$M$918,'MountainEmpire Summary'!$B$230,MountainEmpireInventory!$D$4:$D$918,'MountainEmpire Summary'!$B234)</f>
        <v>63750</v>
      </c>
      <c r="D234" s="20">
        <f>SUMIFS(MountainEmpireInventory!$P$4:$P$918,MountainEmpireInventory!$C$4:$C$918,'MountainEmpire Summary'!D$230,MountainEmpireInventory!$M$4:$M$918,'MountainEmpire Summary'!$B$230,MountainEmpireInventory!$D$4:$D$918,'MountainEmpire Summary'!$B234)</f>
        <v>321250</v>
      </c>
      <c r="E234" s="20">
        <f>SUMIFS(MountainEmpireInventory!$P$4:$P$918,MountainEmpireInventory!$C$4:$C$918,'MountainEmpire Summary'!E$230,MountainEmpireInventory!$M$4:$M$918,'MountainEmpire Summary'!$B$230,MountainEmpireInventory!$D$4:$D$918,'MountainEmpire Summary'!$B234)</f>
        <v>84000</v>
      </c>
      <c r="F234" s="20">
        <f>SUMIFS(MountainEmpireInventory!$P$4:$P$918,MountainEmpireInventory!$C$4:$C$918,'MountainEmpire Summary'!F$230,MountainEmpireInventory!$M$4:$M$918,'MountainEmpire Summary'!$B$230,MountainEmpireInventory!$D$4:$D$918,'MountainEmpire Summary'!$B234)</f>
        <v>347250</v>
      </c>
      <c r="G234" s="20">
        <f>SUMIFS(MountainEmpireInventory!$P$4:$P$918,MountainEmpireInventory!$C$4:$C$918,'MountainEmpire Summary'!G$230,MountainEmpireInventory!$M$4:$M$918,'MountainEmpire Summary'!$B$230,MountainEmpireInventory!$D$4:$D$918,'MountainEmpire Summary'!$B234)</f>
        <v>0</v>
      </c>
      <c r="H234" s="20">
        <f>SUMIFS(MountainEmpireInventory!$P$4:$P$918,MountainEmpireInventory!$C$4:$C$918,'MountainEmpire Summary'!H$230,MountainEmpireInventory!$M$4:$M$918,'MountainEmpire Summary'!$B$230,MountainEmpireInventory!$D$4:$D$918,'MountainEmpire Summary'!$B234)</f>
        <v>12000</v>
      </c>
      <c r="I234" s="20">
        <f>SUMIFS(MountainEmpireInventory!$P$4:$P$918,MountainEmpireInventory!$C$4:$C$918,'MountainEmpire Summary'!I$230,MountainEmpireInventory!$M$4:$M$918,'MountainEmpire Summary'!$B$230,MountainEmpireInventory!$D$4:$D$918,'MountainEmpire Summary'!$B234)</f>
        <v>37500</v>
      </c>
      <c r="J234" s="20">
        <f>SUMIFS(MountainEmpireInventory!$P$4:$P$918,MountainEmpireInventory!$C$4:$C$918,'MountainEmpire Summary'!J$230,MountainEmpireInventory!$M$4:$M$918,'MountainEmpire Summary'!$B$230,MountainEmpireInventory!$D$4:$D$918,'MountainEmpire Summary'!$B234)</f>
        <v>0</v>
      </c>
    </row>
    <row r="235" spans="2:15" x14ac:dyDescent="0.3">
      <c r="B235" s="14" t="s">
        <v>131</v>
      </c>
      <c r="C235" s="20">
        <f>SUMIFS(MountainEmpireInventory!$P$4:$P$918,MountainEmpireInventory!$C$4:$C$918,'MountainEmpire Summary'!C$230,MountainEmpireInventory!$M$4:$M$918,'MountainEmpire Summary'!$B$230,MountainEmpireInventory!$D$4:$D$918,'MountainEmpire Summary'!$B235)</f>
        <v>20000</v>
      </c>
      <c r="D235" s="20">
        <f>SUMIFS(MountainEmpireInventory!$P$4:$P$918,MountainEmpireInventory!$C$4:$C$918,'MountainEmpire Summary'!D$230,MountainEmpireInventory!$M$4:$M$918,'MountainEmpire Summary'!$B$230,MountainEmpireInventory!$D$4:$D$918,'MountainEmpire Summary'!$B235)</f>
        <v>60000</v>
      </c>
      <c r="E235" s="20">
        <f>SUMIFS(MountainEmpireInventory!$P$4:$P$918,MountainEmpireInventory!$C$4:$C$918,'MountainEmpire Summary'!E$230,MountainEmpireInventory!$M$4:$M$918,'MountainEmpire Summary'!$B$230,MountainEmpireInventory!$D$4:$D$918,'MountainEmpire Summary'!$B235)</f>
        <v>20000</v>
      </c>
      <c r="F235" s="20">
        <f>SUMIFS(MountainEmpireInventory!$P$4:$P$918,MountainEmpireInventory!$C$4:$C$918,'MountainEmpire Summary'!F$230,MountainEmpireInventory!$M$4:$M$918,'MountainEmpire Summary'!$B$230,MountainEmpireInventory!$D$4:$D$918,'MountainEmpire Summary'!$B235)</f>
        <v>20000</v>
      </c>
      <c r="G235" s="20">
        <f>SUMIFS(MountainEmpireInventory!$P$4:$P$918,MountainEmpireInventory!$C$4:$C$918,'MountainEmpire Summary'!G$230,MountainEmpireInventory!$M$4:$M$918,'MountainEmpire Summary'!$B$230,MountainEmpireInventory!$D$4:$D$918,'MountainEmpire Summary'!$B235)</f>
        <v>60000</v>
      </c>
      <c r="H235" s="20">
        <f>SUMIFS(MountainEmpireInventory!$P$4:$P$918,MountainEmpireInventory!$C$4:$C$918,'MountainEmpire Summary'!H$230,MountainEmpireInventory!$M$4:$M$918,'MountainEmpire Summary'!$B$230,MountainEmpireInventory!$D$4:$D$918,'MountainEmpire Summary'!$B235)</f>
        <v>20000</v>
      </c>
      <c r="I235" s="20">
        <f>SUMIFS(MountainEmpireInventory!$P$4:$P$918,MountainEmpireInventory!$C$4:$C$918,'MountainEmpire Summary'!I$230,MountainEmpireInventory!$M$4:$M$918,'MountainEmpire Summary'!$B$230,MountainEmpireInventory!$D$4:$D$918,'MountainEmpire Summary'!$B235)</f>
        <v>20000</v>
      </c>
      <c r="J235" s="20">
        <f>SUMIFS(MountainEmpireInventory!$P$4:$P$918,MountainEmpireInventory!$C$4:$C$918,'MountainEmpire Summary'!J$230,MountainEmpireInventory!$M$4:$M$918,'MountainEmpire Summary'!$B$230,MountainEmpireInventory!$D$4:$D$918,'MountainEmpire Summary'!$B235)</f>
        <v>20000</v>
      </c>
    </row>
    <row r="236" spans="2:15" x14ac:dyDescent="0.3">
      <c r="B236" s="14" t="s">
        <v>4</v>
      </c>
      <c r="C236" s="20">
        <f>SUMIFS(MountainEmpireInventory!$P$4:$P$918,MountainEmpireInventory!$C$4:$C$918,'MountainEmpire Summary'!C$230,MountainEmpireInventory!$M$4:$M$918,'MountainEmpire Summary'!$B$230,MountainEmpireInventory!$D$4:$D$918,'MountainEmpire Summary'!$B236)</f>
        <v>12892.849999999999</v>
      </c>
      <c r="D236" s="20">
        <f>SUMIFS(MountainEmpireInventory!$P$4:$P$918,MountainEmpireInventory!$C$4:$C$918,'MountainEmpire Summary'!D$230,MountainEmpireInventory!$M$4:$M$918,'MountainEmpire Summary'!$B$230,MountainEmpireInventory!$D$4:$D$918,'MountainEmpire Summary'!$B236)</f>
        <v>0</v>
      </c>
      <c r="E236" s="20">
        <f>SUMIFS(MountainEmpireInventory!$P$4:$P$918,MountainEmpireInventory!$C$4:$C$918,'MountainEmpire Summary'!E$230,MountainEmpireInventory!$M$4:$M$918,'MountainEmpire Summary'!$B$230,MountainEmpireInventory!$D$4:$D$918,'MountainEmpire Summary'!$B236)</f>
        <v>0</v>
      </c>
      <c r="F236" s="20">
        <f>SUMIFS(MountainEmpireInventory!$P$4:$P$918,MountainEmpireInventory!$C$4:$C$918,'MountainEmpire Summary'!F$230,MountainEmpireInventory!$M$4:$M$918,'MountainEmpire Summary'!$B$230,MountainEmpireInventory!$D$4:$D$918,'MountainEmpire Summary'!$B236)</f>
        <v>23760.799999999996</v>
      </c>
      <c r="G236" s="20">
        <f>SUMIFS(MountainEmpireInventory!$P$4:$P$918,MountainEmpireInventory!$C$4:$C$918,'MountainEmpire Summary'!G$230,MountainEmpireInventory!$M$4:$M$918,'MountainEmpire Summary'!$B$230,MountainEmpireInventory!$D$4:$D$918,'MountainEmpire Summary'!$B236)</f>
        <v>6420.75</v>
      </c>
      <c r="H236" s="20">
        <f>SUMIFS(MountainEmpireInventory!$P$4:$P$918,MountainEmpireInventory!$C$4:$C$918,'MountainEmpire Summary'!H$230,MountainEmpireInventory!$M$4:$M$918,'MountainEmpire Summary'!$B$230,MountainEmpireInventory!$D$4:$D$918,'MountainEmpire Summary'!$B236)</f>
        <v>0</v>
      </c>
      <c r="I236" s="20">
        <f>SUMIFS(MountainEmpireInventory!$P$4:$P$918,MountainEmpireInventory!$C$4:$C$918,'MountainEmpire Summary'!I$230,MountainEmpireInventory!$M$4:$M$918,'MountainEmpire Summary'!$B$230,MountainEmpireInventory!$D$4:$D$918,'MountainEmpire Summary'!$B236)</f>
        <v>0</v>
      </c>
      <c r="J236" s="20">
        <f>SUMIFS(MountainEmpireInventory!$P$4:$P$918,MountainEmpireInventory!$C$4:$C$918,'MountainEmpire Summary'!J$230,MountainEmpireInventory!$M$4:$M$918,'MountainEmpire Summary'!$B$230,MountainEmpireInventory!$D$4:$D$918,'MountainEmpire Summary'!$B236)</f>
        <v>0</v>
      </c>
    </row>
    <row r="237" spans="2:15" x14ac:dyDescent="0.3">
      <c r="B237" s="14" t="s">
        <v>8</v>
      </c>
      <c r="C237" s="20">
        <f>SUMIFS(MountainEmpireInventory!$P$4:$P$918,MountainEmpireInventory!$C$4:$C$918,'MountainEmpire Summary'!C$230,MountainEmpireInventory!$M$4:$M$918,'MountainEmpire Summary'!$B$230,MountainEmpireInventory!$D$4:$D$918,'MountainEmpire Summary'!$B237)</f>
        <v>154962</v>
      </c>
      <c r="D237" s="20">
        <f>SUMIFS(MountainEmpireInventory!$P$4:$P$918,MountainEmpireInventory!$C$4:$C$918,'MountainEmpire Summary'!D$230,MountainEmpireInventory!$M$4:$M$918,'MountainEmpire Summary'!$B$230,MountainEmpireInventory!$D$4:$D$918,'MountainEmpire Summary'!$B237)</f>
        <v>0</v>
      </c>
      <c r="E237" s="20">
        <f>SUMIFS(MountainEmpireInventory!$P$4:$P$918,MountainEmpireInventory!$C$4:$C$918,'MountainEmpire Summary'!E$230,MountainEmpireInventory!$M$4:$M$918,'MountainEmpire Summary'!$B$230,MountainEmpireInventory!$D$4:$D$918,'MountainEmpire Summary'!$B237)</f>
        <v>80640</v>
      </c>
      <c r="F237" s="20">
        <f>SUMIFS(MountainEmpireInventory!$P$4:$P$918,MountainEmpireInventory!$C$4:$C$918,'MountainEmpire Summary'!F$230,MountainEmpireInventory!$M$4:$M$918,'MountainEmpire Summary'!$B$230,MountainEmpireInventory!$D$4:$D$918,'MountainEmpire Summary'!$B237)</f>
        <v>550808</v>
      </c>
      <c r="G237" s="20">
        <f>SUMIFS(MountainEmpireInventory!$P$4:$P$918,MountainEmpireInventory!$C$4:$C$918,'MountainEmpire Summary'!G$230,MountainEmpireInventory!$M$4:$M$918,'MountainEmpire Summary'!$B$230,MountainEmpireInventory!$D$4:$D$918,'MountainEmpire Summary'!$B237)</f>
        <v>157878</v>
      </c>
      <c r="H237" s="20">
        <f>SUMIFS(MountainEmpireInventory!$P$4:$P$918,MountainEmpireInventory!$C$4:$C$918,'MountainEmpire Summary'!H$230,MountainEmpireInventory!$M$4:$M$918,'MountainEmpire Summary'!$B$230,MountainEmpireInventory!$D$4:$D$918,'MountainEmpire Summary'!$B237)</f>
        <v>34560</v>
      </c>
      <c r="I237" s="20">
        <f>SUMIFS(MountainEmpireInventory!$P$4:$P$918,MountainEmpireInventory!$C$4:$C$918,'MountainEmpire Summary'!I$230,MountainEmpireInventory!$M$4:$M$918,'MountainEmpire Summary'!$B$230,MountainEmpireInventory!$D$4:$D$918,'MountainEmpire Summary'!$B237)</f>
        <v>62964</v>
      </c>
      <c r="J237" s="20">
        <f>SUMIFS(MountainEmpireInventory!$P$4:$P$918,MountainEmpireInventory!$C$4:$C$918,'MountainEmpire Summary'!J$230,MountainEmpireInventory!$M$4:$M$918,'MountainEmpire Summary'!$B$230,MountainEmpireInventory!$D$4:$D$918,'MountainEmpire Summary'!$B237)</f>
        <v>72000</v>
      </c>
    </row>
    <row r="238" spans="2:15" x14ac:dyDescent="0.3">
      <c r="B238" s="14" t="s">
        <v>3</v>
      </c>
      <c r="C238" s="20">
        <f>SUMIFS(MountainEmpireInventory!$P$4:$P$918,MountainEmpireInventory!$C$4:$C$918,'MountainEmpire Summary'!C$230,MountainEmpireInventory!$M$4:$M$918,'MountainEmpire Summary'!$B$230,MountainEmpireInventory!$D$4:$D$918,'MountainEmpire Summary'!$B238)</f>
        <v>96834</v>
      </c>
      <c r="D238" s="20">
        <f>SUMIFS(MountainEmpireInventory!$P$4:$P$918,MountainEmpireInventory!$C$4:$C$918,'MountainEmpire Summary'!D$230,MountainEmpireInventory!$M$4:$M$918,'MountainEmpire Summary'!$B$230,MountainEmpireInventory!$D$4:$D$918,'MountainEmpire Summary'!$B238)</f>
        <v>129690</v>
      </c>
      <c r="E238" s="20">
        <f>SUMIFS(MountainEmpireInventory!$P$4:$P$918,MountainEmpireInventory!$C$4:$C$918,'MountainEmpire Summary'!E$230,MountainEmpireInventory!$M$4:$M$918,'MountainEmpire Summary'!$B$230,MountainEmpireInventory!$D$4:$D$918,'MountainEmpire Summary'!$B238)</f>
        <v>64145</v>
      </c>
      <c r="F238" s="20">
        <f>SUMIFS(MountainEmpireInventory!$P$4:$P$918,MountainEmpireInventory!$C$4:$C$918,'MountainEmpire Summary'!F$230,MountainEmpireInventory!$M$4:$M$918,'MountainEmpire Summary'!$B$230,MountainEmpireInventory!$D$4:$D$918,'MountainEmpire Summary'!$B238)</f>
        <v>485096</v>
      </c>
      <c r="G238" s="20">
        <f>SUMIFS(MountainEmpireInventory!$P$4:$P$918,MountainEmpireInventory!$C$4:$C$918,'MountainEmpire Summary'!G$230,MountainEmpireInventory!$M$4:$M$918,'MountainEmpire Summary'!$B$230,MountainEmpireInventory!$D$4:$D$918,'MountainEmpire Summary'!$B238)</f>
        <v>76815</v>
      </c>
      <c r="H238" s="20">
        <f>SUMIFS(MountainEmpireInventory!$P$4:$P$918,MountainEmpireInventory!$C$4:$C$918,'MountainEmpire Summary'!H$230,MountainEmpireInventory!$M$4:$M$918,'MountainEmpire Summary'!$B$230,MountainEmpireInventory!$D$4:$D$918,'MountainEmpire Summary'!$B238)</f>
        <v>17925</v>
      </c>
      <c r="I238" s="20">
        <f>SUMIFS(MountainEmpireInventory!$P$4:$P$918,MountainEmpireInventory!$C$4:$C$918,'MountainEmpire Summary'!I$230,MountainEmpireInventory!$M$4:$M$918,'MountainEmpire Summary'!$B$230,MountainEmpireInventory!$D$4:$D$918,'MountainEmpire Summary'!$B238)</f>
        <v>52110</v>
      </c>
      <c r="J238" s="20">
        <f>SUMIFS(MountainEmpireInventory!$P$4:$P$918,MountainEmpireInventory!$C$4:$C$918,'MountainEmpire Summary'!J$230,MountainEmpireInventory!$M$4:$M$918,'MountainEmpire Summary'!$B$230,MountainEmpireInventory!$D$4:$D$918,'MountainEmpire Summary'!$B238)</f>
        <v>0</v>
      </c>
    </row>
    <row r="239" spans="2:15" x14ac:dyDescent="0.3">
      <c r="B239" s="53" t="s">
        <v>12</v>
      </c>
      <c r="C239" s="20">
        <f>SUMIFS(MountainEmpireInventory!$P$4:$P$918,MountainEmpireInventory!$C$4:$C$918,'MountainEmpire Summary'!C$230,MountainEmpireInventory!$M$4:$M$918,'MountainEmpire Summary'!$B$230,MountainEmpireInventory!$D$4:$D$918,'MountainEmpire Summary'!$B239)</f>
        <v>28665</v>
      </c>
      <c r="D239" s="20">
        <f>SUMIFS(MountainEmpireInventory!$P$4:$P$918,MountainEmpireInventory!$C$4:$C$918,'MountainEmpire Summary'!D$230,MountainEmpireInventory!$M$4:$M$918,'MountainEmpire Summary'!$B$230,MountainEmpireInventory!$D$4:$D$918,'MountainEmpire Summary'!$B239)</f>
        <v>37006.199999999997</v>
      </c>
      <c r="E239" s="20">
        <f>SUMIFS(MountainEmpireInventory!$P$4:$P$918,MountainEmpireInventory!$C$4:$C$918,'MountainEmpire Summary'!E$230,MountainEmpireInventory!$M$4:$M$918,'MountainEmpire Summary'!$B$230,MountainEmpireInventory!$D$4:$D$918,'MountainEmpire Summary'!$B239)</f>
        <v>29669.85</v>
      </c>
      <c r="F239" s="20">
        <f>SUMIFS(MountainEmpireInventory!$P$4:$P$918,MountainEmpireInventory!$C$4:$C$918,'MountainEmpire Summary'!F$230,MountainEmpireInventory!$M$4:$M$918,'MountainEmpire Summary'!$B$230,MountainEmpireInventory!$D$4:$D$918,'MountainEmpire Summary'!$B239)</f>
        <v>0</v>
      </c>
      <c r="G239" s="20">
        <f>SUMIFS(MountainEmpireInventory!$P$4:$P$918,MountainEmpireInventory!$C$4:$C$918,'MountainEmpire Summary'!G$230,MountainEmpireInventory!$M$4:$M$918,'MountainEmpire Summary'!$B$230,MountainEmpireInventory!$D$4:$D$918,'MountainEmpire Summary'!$B239)</f>
        <v>18648</v>
      </c>
      <c r="H239" s="20">
        <f>SUMIFS(MountainEmpireInventory!$P$4:$P$918,MountainEmpireInventory!$C$4:$C$918,'MountainEmpire Summary'!H$230,MountainEmpireInventory!$M$4:$M$918,'MountainEmpire Summary'!$B$230,MountainEmpireInventory!$D$4:$D$918,'MountainEmpire Summary'!$B239)</f>
        <v>0</v>
      </c>
      <c r="I239" s="20">
        <f>SUMIFS(MountainEmpireInventory!$P$4:$P$918,MountainEmpireInventory!$C$4:$C$918,'MountainEmpire Summary'!I$230,MountainEmpireInventory!$M$4:$M$918,'MountainEmpire Summary'!$B$230,MountainEmpireInventory!$D$4:$D$918,'MountainEmpire Summary'!$B239)</f>
        <v>30331.35</v>
      </c>
      <c r="J239" s="20">
        <f>SUMIFS(MountainEmpireInventory!$P$4:$P$918,MountainEmpireInventory!$C$4:$C$918,'MountainEmpire Summary'!J$230,MountainEmpireInventory!$M$4:$M$918,'MountainEmpire Summary'!$B$230,MountainEmpireInventory!$D$4:$D$918,'MountainEmpire Summary'!$B239)</f>
        <v>0</v>
      </c>
    </row>
    <row r="240" spans="2:15" x14ac:dyDescent="0.3">
      <c r="B240" s="22" t="s">
        <v>157</v>
      </c>
      <c r="C240" s="20">
        <f>SUM(C231:C239)</f>
        <v>377103.85</v>
      </c>
      <c r="D240" s="20">
        <f t="shared" ref="D240:J240" si="181">SUM(D231:D239)</f>
        <v>1139350.2</v>
      </c>
      <c r="E240" s="20">
        <f t="shared" si="181"/>
        <v>543912.6</v>
      </c>
      <c r="F240" s="20">
        <f t="shared" si="181"/>
        <v>1641789.3</v>
      </c>
      <c r="G240" s="20">
        <f t="shared" si="181"/>
        <v>563035.5</v>
      </c>
      <c r="H240" s="20">
        <f t="shared" si="181"/>
        <v>200327.5</v>
      </c>
      <c r="I240" s="20">
        <f t="shared" si="181"/>
        <v>273683.55</v>
      </c>
      <c r="J240" s="20">
        <f t="shared" si="181"/>
        <v>136302.5</v>
      </c>
      <c r="K240" s="12">
        <f>SUM(C240:J240)</f>
        <v>4875505</v>
      </c>
      <c r="L240" s="12">
        <f>N225-K240</f>
        <v>363927.69999999925</v>
      </c>
      <c r="N240" t="s">
        <v>548</v>
      </c>
      <c r="O240" s="2">
        <v>954443030</v>
      </c>
    </row>
    <row r="241" spans="11:15" x14ac:dyDescent="0.3">
      <c r="K241" s="2">
        <f>SUM(K207:K240)</f>
        <v>10443564.5</v>
      </c>
      <c r="N241" t="s">
        <v>549</v>
      </c>
      <c r="O241" s="2">
        <f>O240*0.025</f>
        <v>23861075.75</v>
      </c>
    </row>
    <row r="270" spans="2:11" x14ac:dyDescent="0.3">
      <c r="B270" s="13">
        <v>1</v>
      </c>
      <c r="C270" t="s">
        <v>257</v>
      </c>
      <c r="D270" t="s">
        <v>388</v>
      </c>
      <c r="E270" t="s">
        <v>256</v>
      </c>
      <c r="F270" t="s">
        <v>262</v>
      </c>
      <c r="G270" t="s">
        <v>389</v>
      </c>
      <c r="H270" t="s">
        <v>273</v>
      </c>
      <c r="I270" t="s">
        <v>390</v>
      </c>
      <c r="J270" t="s">
        <v>261</v>
      </c>
      <c r="K270" t="s">
        <v>157</v>
      </c>
    </row>
    <row r="271" spans="2:11" x14ac:dyDescent="0.3">
      <c r="B271" s="14" t="s">
        <v>9</v>
      </c>
      <c r="C271" s="20">
        <f>SUMIFS(MountainEmpireInventory!$P$4:$P$989,MountainEmpireInventory!$M$4:$M$989,'MountainEmpire Summary'!$B$270,MountainEmpireInventory!$C$4:$C$989,'MountainEmpire Summary'!C$270,MountainEmpireInventory!$D$4:$D$989,'MountainEmpire Summary'!$B271)</f>
        <v>0</v>
      </c>
      <c r="D271" s="20">
        <f>SUMIFS(MountainEmpireInventory!$P$4:$P$989,MountainEmpireInventory!$M$4:$M$989,'MountainEmpire Summary'!$B$270,MountainEmpireInventory!$C$4:$C$989,'MountainEmpire Summary'!D$270,MountainEmpireInventory!$D$4:$D$989,'MountainEmpire Summary'!$B271)</f>
        <v>0</v>
      </c>
      <c r="E271" s="20">
        <f>SUMIFS(MountainEmpireInventory!$P$4:$P$989,MountainEmpireInventory!$M$4:$M$989,'MountainEmpire Summary'!$B$270,MountainEmpireInventory!$C$4:$C$989,'MountainEmpire Summary'!E$270,MountainEmpireInventory!$D$4:$D$989,'MountainEmpire Summary'!$B271)</f>
        <v>0</v>
      </c>
      <c r="F271" s="20">
        <f>SUMIFS(MountainEmpireInventory!$P$4:$P$989,MountainEmpireInventory!$M$4:$M$989,'MountainEmpire Summary'!$B$270,MountainEmpireInventory!$C$4:$C$989,'MountainEmpire Summary'!F$270,MountainEmpireInventory!$D$4:$D$989,'MountainEmpire Summary'!$B271)</f>
        <v>0</v>
      </c>
      <c r="G271" s="20">
        <f>SUMIFS(MountainEmpireInventory!$P$4:$P$989,MountainEmpireInventory!$M$4:$M$989,'MountainEmpire Summary'!$B$270,MountainEmpireInventory!$C$4:$C$989,'MountainEmpire Summary'!G$270,MountainEmpireInventory!$D$4:$D$989,'MountainEmpire Summary'!$B271)</f>
        <v>0</v>
      </c>
      <c r="H271" s="20">
        <f>SUMIFS(MountainEmpireInventory!$P$4:$P$989,MountainEmpireInventory!$M$4:$M$989,'MountainEmpire Summary'!$B$270,MountainEmpireInventory!$C$4:$C$989,'MountainEmpire Summary'!H$270,MountainEmpireInventory!$D$4:$D$989,'MountainEmpire Summary'!$B271)</f>
        <v>0</v>
      </c>
      <c r="I271" s="20">
        <f>SUMIFS(MountainEmpireInventory!$P$4:$P$989,MountainEmpireInventory!$M$4:$M$989,'MountainEmpire Summary'!$B$270,MountainEmpireInventory!$C$4:$C$989,'MountainEmpire Summary'!I$270,MountainEmpireInventory!$D$4:$D$989,'MountainEmpire Summary'!$B271)</f>
        <v>0</v>
      </c>
      <c r="J271" s="20">
        <f>SUMIFS(MountainEmpireInventory!$P$4:$P$989,MountainEmpireInventory!$M$4:$M$989,'MountainEmpire Summary'!$B$270,MountainEmpireInventory!$C$4:$C$989,'MountainEmpire Summary'!J$270,MountainEmpireInventory!$D$4:$D$989,'MountainEmpire Summary'!$B271)</f>
        <v>0</v>
      </c>
      <c r="K271" s="12">
        <f>SUM(C271:J271)</f>
        <v>0</v>
      </c>
    </row>
    <row r="272" spans="2:11" x14ac:dyDescent="0.3">
      <c r="B272" s="14" t="s">
        <v>11</v>
      </c>
      <c r="C272" s="20">
        <f>SUMIFS(MountainEmpireInventory!$P$4:$P$989,MountainEmpireInventory!$M$4:$M$989,'MountainEmpire Summary'!$B$270,MountainEmpireInventory!$C$4:$C$989,'MountainEmpire Summary'!C$270,MountainEmpireInventory!$D$4:$D$989,'MountainEmpire Summary'!$B272)</f>
        <v>17820</v>
      </c>
      <c r="D272" s="20">
        <f>SUMIFS(MountainEmpireInventory!$P$4:$P$989,MountainEmpireInventory!$M$4:$M$989,'MountainEmpire Summary'!$B$270,MountainEmpireInventory!$C$4:$C$989,'MountainEmpire Summary'!D$270,MountainEmpireInventory!$D$4:$D$989,'MountainEmpire Summary'!$B272)</f>
        <v>0</v>
      </c>
      <c r="E272" s="20">
        <f>SUMIFS(MountainEmpireInventory!$P$4:$P$989,MountainEmpireInventory!$M$4:$M$989,'MountainEmpire Summary'!$B$270,MountainEmpireInventory!$C$4:$C$989,'MountainEmpire Summary'!E$270,MountainEmpireInventory!$D$4:$D$989,'MountainEmpire Summary'!$B272)</f>
        <v>0</v>
      </c>
      <c r="F272" s="20">
        <f>SUMIFS(MountainEmpireInventory!$P$4:$P$989,MountainEmpireInventory!$M$4:$M$989,'MountainEmpire Summary'!$B$270,MountainEmpireInventory!$C$4:$C$989,'MountainEmpire Summary'!F$270,MountainEmpireInventory!$D$4:$D$989,'MountainEmpire Summary'!$B272)</f>
        <v>0</v>
      </c>
      <c r="G272" s="20">
        <f>SUMIFS(MountainEmpireInventory!$P$4:$P$989,MountainEmpireInventory!$M$4:$M$989,'MountainEmpire Summary'!$B$270,MountainEmpireInventory!$C$4:$C$989,'MountainEmpire Summary'!G$270,MountainEmpireInventory!$D$4:$D$989,'MountainEmpire Summary'!$B272)</f>
        <v>0</v>
      </c>
      <c r="H272" s="20">
        <f>SUMIFS(MountainEmpireInventory!$P$4:$P$989,MountainEmpireInventory!$M$4:$M$989,'MountainEmpire Summary'!$B$270,MountainEmpireInventory!$C$4:$C$989,'MountainEmpire Summary'!H$270,MountainEmpireInventory!$D$4:$D$989,'MountainEmpire Summary'!$B272)</f>
        <v>0</v>
      </c>
      <c r="I272" s="20">
        <f>SUMIFS(MountainEmpireInventory!$P$4:$P$989,MountainEmpireInventory!$M$4:$M$989,'MountainEmpire Summary'!$B$270,MountainEmpireInventory!$C$4:$C$989,'MountainEmpire Summary'!I$270,MountainEmpireInventory!$D$4:$D$989,'MountainEmpire Summary'!$B272)</f>
        <v>0</v>
      </c>
      <c r="J272" s="20">
        <f>SUMIFS(MountainEmpireInventory!$P$4:$P$989,MountainEmpireInventory!$M$4:$M$989,'MountainEmpire Summary'!$B$270,MountainEmpireInventory!$C$4:$C$989,'MountainEmpire Summary'!J$270,MountainEmpireInventory!$D$4:$D$989,'MountainEmpire Summary'!$B272)</f>
        <v>0</v>
      </c>
      <c r="K272" s="12">
        <f t="shared" ref="K272:K279" si="182">SUM(C272:J272)</f>
        <v>17820</v>
      </c>
    </row>
    <row r="273" spans="2:11" x14ac:dyDescent="0.3">
      <c r="B273" s="14" t="s">
        <v>7</v>
      </c>
      <c r="C273" s="20">
        <f>SUMIFS(MountainEmpireInventory!$P$4:$P$989,MountainEmpireInventory!$M$4:$M$989,'MountainEmpire Summary'!$B$270,MountainEmpireInventory!$C$4:$C$989,'MountainEmpire Summary'!C$270,MountainEmpireInventory!$D$4:$D$989,'MountainEmpire Summary'!$B273)</f>
        <v>0</v>
      </c>
      <c r="D273" s="20">
        <f>SUMIFS(MountainEmpireInventory!$P$4:$P$989,MountainEmpireInventory!$M$4:$M$989,'MountainEmpire Summary'!$B$270,MountainEmpireInventory!$C$4:$C$989,'MountainEmpire Summary'!D$270,MountainEmpireInventory!$D$4:$D$989,'MountainEmpire Summary'!$B273)</f>
        <v>0</v>
      </c>
      <c r="E273" s="20">
        <f>SUMIFS(MountainEmpireInventory!$P$4:$P$989,MountainEmpireInventory!$M$4:$M$989,'MountainEmpire Summary'!$B$270,MountainEmpireInventory!$C$4:$C$989,'MountainEmpire Summary'!E$270,MountainEmpireInventory!$D$4:$D$989,'MountainEmpire Summary'!$B273)</f>
        <v>0</v>
      </c>
      <c r="F273" s="20">
        <f>SUMIFS(MountainEmpireInventory!$P$4:$P$989,MountainEmpireInventory!$M$4:$M$989,'MountainEmpire Summary'!$B$270,MountainEmpireInventory!$C$4:$C$989,'MountainEmpire Summary'!F$270,MountainEmpireInventory!$D$4:$D$989,'MountainEmpire Summary'!$B273)</f>
        <v>0</v>
      </c>
      <c r="G273" s="20">
        <f>SUMIFS(MountainEmpireInventory!$P$4:$P$989,MountainEmpireInventory!$M$4:$M$989,'MountainEmpire Summary'!$B$270,MountainEmpireInventory!$C$4:$C$989,'MountainEmpire Summary'!G$270,MountainEmpireInventory!$D$4:$D$989,'MountainEmpire Summary'!$B273)</f>
        <v>0</v>
      </c>
      <c r="H273" s="20">
        <f>SUMIFS(MountainEmpireInventory!$P$4:$P$989,MountainEmpireInventory!$M$4:$M$989,'MountainEmpire Summary'!$B$270,MountainEmpireInventory!$C$4:$C$989,'MountainEmpire Summary'!H$270,MountainEmpireInventory!$D$4:$D$989,'MountainEmpire Summary'!$B273)</f>
        <v>645827.65</v>
      </c>
      <c r="I273" s="20">
        <f>SUMIFS(MountainEmpireInventory!$P$4:$P$989,MountainEmpireInventory!$M$4:$M$989,'MountainEmpire Summary'!$B$270,MountainEmpireInventory!$C$4:$C$989,'MountainEmpire Summary'!I$270,MountainEmpireInventory!$D$4:$D$989,'MountainEmpire Summary'!$B273)</f>
        <v>3430.1</v>
      </c>
      <c r="J273" s="20">
        <f>SUMIFS(MountainEmpireInventory!$P$4:$P$989,MountainEmpireInventory!$M$4:$M$989,'MountainEmpire Summary'!$B$270,MountainEmpireInventory!$C$4:$C$989,'MountainEmpire Summary'!J$270,MountainEmpireInventory!$D$4:$D$989,'MountainEmpire Summary'!$B273)</f>
        <v>0</v>
      </c>
      <c r="K273" s="12">
        <f t="shared" si="182"/>
        <v>649257.75</v>
      </c>
    </row>
    <row r="274" spans="2:11" x14ac:dyDescent="0.3">
      <c r="B274" s="14" t="s">
        <v>5</v>
      </c>
      <c r="C274" s="20">
        <f>SUMIFS(MountainEmpireInventory!$P$4:$P$989,MountainEmpireInventory!$M$4:$M$989,'MountainEmpire Summary'!$B$270,MountainEmpireInventory!$C$4:$C$989,'MountainEmpire Summary'!C$270,MountainEmpireInventory!$D$4:$D$989,'MountainEmpire Summary'!$B274)</f>
        <v>0</v>
      </c>
      <c r="D274" s="20">
        <f>SUMIFS(MountainEmpireInventory!$P$4:$P$989,MountainEmpireInventory!$M$4:$M$989,'MountainEmpire Summary'!$B$270,MountainEmpireInventory!$C$4:$C$989,'MountainEmpire Summary'!D$270,MountainEmpireInventory!$D$4:$D$989,'MountainEmpire Summary'!$B274)</f>
        <v>0</v>
      </c>
      <c r="E274" s="20">
        <f>SUMIFS(MountainEmpireInventory!$P$4:$P$989,MountainEmpireInventory!$M$4:$M$989,'MountainEmpire Summary'!$B$270,MountainEmpireInventory!$C$4:$C$989,'MountainEmpire Summary'!E$270,MountainEmpireInventory!$D$4:$D$989,'MountainEmpire Summary'!$B274)</f>
        <v>0</v>
      </c>
      <c r="F274" s="20">
        <f>SUMIFS(MountainEmpireInventory!$P$4:$P$989,MountainEmpireInventory!$M$4:$M$989,'MountainEmpire Summary'!$B$270,MountainEmpireInventory!$C$4:$C$989,'MountainEmpire Summary'!F$270,MountainEmpireInventory!$D$4:$D$989,'MountainEmpire Summary'!$B274)</f>
        <v>0</v>
      </c>
      <c r="G274" s="20">
        <f>SUMIFS(MountainEmpireInventory!$P$4:$P$989,MountainEmpireInventory!$M$4:$M$989,'MountainEmpire Summary'!$B$270,MountainEmpireInventory!$C$4:$C$989,'MountainEmpire Summary'!G$270,MountainEmpireInventory!$D$4:$D$989,'MountainEmpire Summary'!$B274)</f>
        <v>0</v>
      </c>
      <c r="H274" s="20">
        <f>SUMIFS(MountainEmpireInventory!$P$4:$P$989,MountainEmpireInventory!$M$4:$M$989,'MountainEmpire Summary'!$B$270,MountainEmpireInventory!$C$4:$C$989,'MountainEmpire Summary'!H$270,MountainEmpireInventory!$D$4:$D$989,'MountainEmpire Summary'!$B274)</f>
        <v>0</v>
      </c>
      <c r="I274" s="20">
        <f>SUMIFS(MountainEmpireInventory!$P$4:$P$989,MountainEmpireInventory!$M$4:$M$989,'MountainEmpire Summary'!$B$270,MountainEmpireInventory!$C$4:$C$989,'MountainEmpire Summary'!I$270,MountainEmpireInventory!$D$4:$D$989,'MountainEmpire Summary'!$B274)</f>
        <v>0</v>
      </c>
      <c r="J274" s="20">
        <f>SUMIFS(MountainEmpireInventory!$P$4:$P$989,MountainEmpireInventory!$M$4:$M$989,'MountainEmpire Summary'!$B$270,MountainEmpireInventory!$C$4:$C$989,'MountainEmpire Summary'!J$270,MountainEmpireInventory!$D$4:$D$989,'MountainEmpire Summary'!$B274)</f>
        <v>24000</v>
      </c>
      <c r="K274" s="12">
        <f t="shared" si="182"/>
        <v>24000</v>
      </c>
    </row>
    <row r="275" spans="2:11" x14ac:dyDescent="0.3">
      <c r="B275" s="14" t="s">
        <v>131</v>
      </c>
      <c r="C275" s="20">
        <f>SUMIFS(MountainEmpireInventory!$P$4:$P$989,MountainEmpireInventory!$M$4:$M$989,'MountainEmpire Summary'!$B$270,MountainEmpireInventory!$C$4:$C$989,'MountainEmpire Summary'!C$270,MountainEmpireInventory!$D$4:$D$989,'MountainEmpire Summary'!$B275)</f>
        <v>0</v>
      </c>
      <c r="D275" s="20">
        <f>SUMIFS(MountainEmpireInventory!$P$4:$P$989,MountainEmpireInventory!$M$4:$M$989,'MountainEmpire Summary'!$B$270,MountainEmpireInventory!$C$4:$C$989,'MountainEmpire Summary'!D$270,MountainEmpireInventory!$D$4:$D$989,'MountainEmpire Summary'!$B275)</f>
        <v>0</v>
      </c>
      <c r="E275" s="20">
        <f>SUMIFS(MountainEmpireInventory!$P$4:$P$989,MountainEmpireInventory!$M$4:$M$989,'MountainEmpire Summary'!$B$270,MountainEmpireInventory!$C$4:$C$989,'MountainEmpire Summary'!E$270,MountainEmpireInventory!$D$4:$D$989,'MountainEmpire Summary'!$B275)</f>
        <v>0</v>
      </c>
      <c r="F275" s="20">
        <f>SUMIFS(MountainEmpireInventory!$P$4:$P$989,MountainEmpireInventory!$M$4:$M$989,'MountainEmpire Summary'!$B$270,MountainEmpireInventory!$C$4:$C$989,'MountainEmpire Summary'!F$270,MountainEmpireInventory!$D$4:$D$989,'MountainEmpire Summary'!$B275)</f>
        <v>0</v>
      </c>
      <c r="G275" s="20">
        <f>SUMIFS(MountainEmpireInventory!$P$4:$P$989,MountainEmpireInventory!$M$4:$M$989,'MountainEmpire Summary'!$B$270,MountainEmpireInventory!$C$4:$C$989,'MountainEmpire Summary'!G$270,MountainEmpireInventory!$D$4:$D$989,'MountainEmpire Summary'!$B275)</f>
        <v>0</v>
      </c>
      <c r="H275" s="20">
        <f>SUMIFS(MountainEmpireInventory!$P$4:$P$989,MountainEmpireInventory!$M$4:$M$989,'MountainEmpire Summary'!$B$270,MountainEmpireInventory!$C$4:$C$989,'MountainEmpire Summary'!H$270,MountainEmpireInventory!$D$4:$D$989,'MountainEmpire Summary'!$B275)</f>
        <v>0</v>
      </c>
      <c r="I275" s="20">
        <f>SUMIFS(MountainEmpireInventory!$P$4:$P$989,MountainEmpireInventory!$M$4:$M$989,'MountainEmpire Summary'!$B$270,MountainEmpireInventory!$C$4:$C$989,'MountainEmpire Summary'!I$270,MountainEmpireInventory!$D$4:$D$989,'MountainEmpire Summary'!$B275)</f>
        <v>0</v>
      </c>
      <c r="J275" s="20">
        <f>SUMIFS(MountainEmpireInventory!$P$4:$P$989,MountainEmpireInventory!$M$4:$M$989,'MountainEmpire Summary'!$B$270,MountainEmpireInventory!$C$4:$C$989,'MountainEmpire Summary'!J$270,MountainEmpireInventory!$D$4:$D$989,'MountainEmpire Summary'!$B275)</f>
        <v>0</v>
      </c>
      <c r="K275" s="12">
        <f t="shared" si="182"/>
        <v>0</v>
      </c>
    </row>
    <row r="276" spans="2:11" x14ac:dyDescent="0.3">
      <c r="B276" s="14" t="s">
        <v>4</v>
      </c>
      <c r="C276" s="20">
        <f>SUMIFS(MountainEmpireInventory!$P$4:$P$989,MountainEmpireInventory!$M$4:$M$989,'MountainEmpire Summary'!$B$270,MountainEmpireInventory!$C$4:$C$989,'MountainEmpire Summary'!C$270,MountainEmpireInventory!$D$4:$D$989,'MountainEmpire Summary'!$B276)</f>
        <v>455565</v>
      </c>
      <c r="D276" s="20">
        <f>SUMIFS(MountainEmpireInventory!$P$4:$P$989,MountainEmpireInventory!$M$4:$M$989,'MountainEmpire Summary'!$B$270,MountainEmpireInventory!$C$4:$C$989,'MountainEmpire Summary'!D$270,MountainEmpireInventory!$D$4:$D$989,'MountainEmpire Summary'!$B276)</f>
        <v>0</v>
      </c>
      <c r="E276" s="20">
        <f>SUMIFS(MountainEmpireInventory!$P$4:$P$989,MountainEmpireInventory!$M$4:$M$989,'MountainEmpire Summary'!$B$270,MountainEmpireInventory!$C$4:$C$989,'MountainEmpire Summary'!E$270,MountainEmpireInventory!$D$4:$D$989,'MountainEmpire Summary'!$B276)</f>
        <v>130417.15000000001</v>
      </c>
      <c r="F276" s="20">
        <f>SUMIFS(MountainEmpireInventory!$P$4:$P$989,MountainEmpireInventory!$M$4:$M$989,'MountainEmpire Summary'!$B$270,MountainEmpireInventory!$C$4:$C$989,'MountainEmpire Summary'!F$270,MountainEmpireInventory!$D$4:$D$989,'MountainEmpire Summary'!$B276)</f>
        <v>114476.74999999999</v>
      </c>
      <c r="G276" s="20">
        <f>SUMIFS(MountainEmpireInventory!$P$4:$P$989,MountainEmpireInventory!$M$4:$M$989,'MountainEmpire Summary'!$B$270,MountainEmpireInventory!$C$4:$C$989,'MountainEmpire Summary'!G$270,MountainEmpireInventory!$D$4:$D$989,'MountainEmpire Summary'!$B276)</f>
        <v>89643.799999999988</v>
      </c>
      <c r="H276" s="20">
        <f>SUMIFS(MountainEmpireInventory!$P$4:$P$989,MountainEmpireInventory!$M$4:$M$989,'MountainEmpire Summary'!$B$270,MountainEmpireInventory!$C$4:$C$989,'MountainEmpire Summary'!H$270,MountainEmpireInventory!$D$4:$D$989,'MountainEmpire Summary'!$B276)</f>
        <v>905920.84999999974</v>
      </c>
      <c r="I276" s="20">
        <f>SUMIFS(MountainEmpireInventory!$P$4:$P$989,MountainEmpireInventory!$M$4:$M$989,'MountainEmpire Summary'!$B$270,MountainEmpireInventory!$C$4:$C$989,'MountainEmpire Summary'!I$270,MountainEmpireInventory!$D$4:$D$989,'MountainEmpire Summary'!$B276)</f>
        <v>44325</v>
      </c>
      <c r="J276" s="20">
        <f>SUMIFS(MountainEmpireInventory!$P$4:$P$989,MountainEmpireInventory!$M$4:$M$989,'MountainEmpire Summary'!$B$270,MountainEmpireInventory!$C$4:$C$989,'MountainEmpire Summary'!J$270,MountainEmpireInventory!$D$4:$D$989,'MountainEmpire Summary'!$B276)</f>
        <v>173069.65</v>
      </c>
      <c r="K276" s="12">
        <f t="shared" si="182"/>
        <v>1913418.1999999997</v>
      </c>
    </row>
    <row r="277" spans="2:11" x14ac:dyDescent="0.3">
      <c r="B277" s="14" t="s">
        <v>8</v>
      </c>
      <c r="C277" s="20">
        <f>SUMIFS(MountainEmpireInventory!$P$4:$P$989,MountainEmpireInventory!$M$4:$M$989,'MountainEmpire Summary'!$B$270,MountainEmpireInventory!$C$4:$C$989,'MountainEmpire Summary'!C$270,MountainEmpireInventory!$D$4:$D$989,'MountainEmpire Summary'!$B277)</f>
        <v>0</v>
      </c>
      <c r="D277" s="20">
        <f>SUMIFS(MountainEmpireInventory!$P$4:$P$989,MountainEmpireInventory!$M$4:$M$989,'MountainEmpire Summary'!$B$270,MountainEmpireInventory!$C$4:$C$989,'MountainEmpire Summary'!D$270,MountainEmpireInventory!$D$4:$D$989,'MountainEmpire Summary'!$B277)</f>
        <v>0</v>
      </c>
      <c r="E277" s="20">
        <f>SUMIFS(MountainEmpireInventory!$P$4:$P$989,MountainEmpireInventory!$M$4:$M$989,'MountainEmpire Summary'!$B$270,MountainEmpireInventory!$C$4:$C$989,'MountainEmpire Summary'!E$270,MountainEmpireInventory!$D$4:$D$989,'MountainEmpire Summary'!$B277)</f>
        <v>0</v>
      </c>
      <c r="F277" s="20">
        <f>SUMIFS(MountainEmpireInventory!$P$4:$P$989,MountainEmpireInventory!$M$4:$M$989,'MountainEmpire Summary'!$B$270,MountainEmpireInventory!$C$4:$C$989,'MountainEmpire Summary'!F$270,MountainEmpireInventory!$D$4:$D$989,'MountainEmpire Summary'!$B277)</f>
        <v>0</v>
      </c>
      <c r="G277" s="20">
        <f>SUMIFS(MountainEmpireInventory!$P$4:$P$989,MountainEmpireInventory!$M$4:$M$989,'MountainEmpire Summary'!$B$270,MountainEmpireInventory!$C$4:$C$989,'MountainEmpire Summary'!G$270,MountainEmpireInventory!$D$4:$D$989,'MountainEmpire Summary'!$B277)</f>
        <v>0</v>
      </c>
      <c r="H277" s="20">
        <f>SUMIFS(MountainEmpireInventory!$P$4:$P$989,MountainEmpireInventory!$M$4:$M$989,'MountainEmpire Summary'!$B$270,MountainEmpireInventory!$C$4:$C$989,'MountainEmpire Summary'!H$270,MountainEmpireInventory!$D$4:$D$989,'MountainEmpire Summary'!$B277)</f>
        <v>0</v>
      </c>
      <c r="I277" s="20">
        <f>SUMIFS(MountainEmpireInventory!$P$4:$P$989,MountainEmpireInventory!$M$4:$M$989,'MountainEmpire Summary'!$B$270,MountainEmpireInventory!$C$4:$C$989,'MountainEmpire Summary'!I$270,MountainEmpireInventory!$D$4:$D$989,'MountainEmpire Summary'!$B277)</f>
        <v>0</v>
      </c>
      <c r="J277" s="20">
        <f>SUMIFS(MountainEmpireInventory!$P$4:$P$989,MountainEmpireInventory!$M$4:$M$989,'MountainEmpire Summary'!$B$270,MountainEmpireInventory!$C$4:$C$989,'MountainEmpire Summary'!J$270,MountainEmpireInventory!$D$4:$D$989,'MountainEmpire Summary'!$B277)</f>
        <v>0</v>
      </c>
      <c r="K277" s="12">
        <f t="shared" si="182"/>
        <v>0</v>
      </c>
    </row>
    <row r="278" spans="2:11" x14ac:dyDescent="0.3">
      <c r="B278" s="14" t="s">
        <v>3</v>
      </c>
      <c r="C278" s="20">
        <f>SUMIFS(MountainEmpireInventory!$P$4:$P$989,MountainEmpireInventory!$M$4:$M$989,'MountainEmpire Summary'!$B$270,MountainEmpireInventory!$C$4:$C$989,'MountainEmpire Summary'!C$270,MountainEmpireInventory!$D$4:$D$989,'MountainEmpire Summary'!$B278)</f>
        <v>104171</v>
      </c>
      <c r="D278" s="20">
        <f>SUMIFS(MountainEmpireInventory!$P$4:$P$989,MountainEmpireInventory!$M$4:$M$989,'MountainEmpire Summary'!$B$270,MountainEmpireInventory!$C$4:$C$989,'MountainEmpire Summary'!D$270,MountainEmpireInventory!$D$4:$D$989,'MountainEmpire Summary'!$B278)</f>
        <v>0</v>
      </c>
      <c r="E278" s="20">
        <f>SUMIFS(MountainEmpireInventory!$P$4:$P$989,MountainEmpireInventory!$M$4:$M$989,'MountainEmpire Summary'!$B$270,MountainEmpireInventory!$C$4:$C$989,'MountainEmpire Summary'!E$270,MountainEmpireInventory!$D$4:$D$989,'MountainEmpire Summary'!$B278)</f>
        <v>9870</v>
      </c>
      <c r="F278" s="20">
        <f>SUMIFS(MountainEmpireInventory!$P$4:$P$989,MountainEmpireInventory!$M$4:$M$989,'MountainEmpire Summary'!$B$270,MountainEmpireInventory!$C$4:$C$989,'MountainEmpire Summary'!F$270,MountainEmpireInventory!$D$4:$D$989,'MountainEmpire Summary'!$B278)</f>
        <v>0</v>
      </c>
      <c r="G278" s="20">
        <f>SUMIFS(MountainEmpireInventory!$P$4:$P$989,MountainEmpireInventory!$M$4:$M$989,'MountainEmpire Summary'!$B$270,MountainEmpireInventory!$C$4:$C$989,'MountainEmpire Summary'!G$270,MountainEmpireInventory!$D$4:$D$989,'MountainEmpire Summary'!$B278)</f>
        <v>51184</v>
      </c>
      <c r="H278" s="20">
        <f>SUMIFS(MountainEmpireInventory!$P$4:$P$989,MountainEmpireInventory!$M$4:$M$989,'MountainEmpire Summary'!$B$270,MountainEmpireInventory!$C$4:$C$989,'MountainEmpire Summary'!H$270,MountainEmpireInventory!$D$4:$D$989,'MountainEmpire Summary'!$B278)</f>
        <v>441545.5</v>
      </c>
      <c r="I278" s="20">
        <f>SUMIFS(MountainEmpireInventory!$P$4:$P$989,MountainEmpireInventory!$M$4:$M$989,'MountainEmpire Summary'!$B$270,MountainEmpireInventory!$C$4:$C$989,'MountainEmpire Summary'!I$270,MountainEmpireInventory!$D$4:$D$989,'MountainEmpire Summary'!$B278)</f>
        <v>70225</v>
      </c>
      <c r="J278" s="20">
        <f>SUMIFS(MountainEmpireInventory!$P$4:$P$989,MountainEmpireInventory!$M$4:$M$989,'MountainEmpire Summary'!$B$270,MountainEmpireInventory!$C$4:$C$989,'MountainEmpire Summary'!J$270,MountainEmpireInventory!$D$4:$D$989,'MountainEmpire Summary'!$B278)</f>
        <v>26880</v>
      </c>
      <c r="K278" s="12">
        <f t="shared" si="182"/>
        <v>703875.5</v>
      </c>
    </row>
    <row r="279" spans="2:11" x14ac:dyDescent="0.3">
      <c r="B279" s="22" t="s">
        <v>157</v>
      </c>
      <c r="C279" s="20">
        <f>SUM(C271:C278)</f>
        <v>577556</v>
      </c>
      <c r="D279" s="20">
        <f t="shared" ref="D279:J279" si="183">SUM(D271:D278)</f>
        <v>0</v>
      </c>
      <c r="E279" s="20">
        <f t="shared" si="183"/>
        <v>140287.15000000002</v>
      </c>
      <c r="F279" s="20">
        <f t="shared" si="183"/>
        <v>114476.74999999999</v>
      </c>
      <c r="G279" s="20">
        <f t="shared" si="183"/>
        <v>140827.79999999999</v>
      </c>
      <c r="H279" s="20">
        <f t="shared" si="183"/>
        <v>1993293.9999999998</v>
      </c>
      <c r="I279" s="20">
        <f t="shared" si="183"/>
        <v>117980.1</v>
      </c>
      <c r="J279" s="20">
        <f t="shared" si="183"/>
        <v>223949.65</v>
      </c>
      <c r="K279" s="12">
        <f t="shared" si="182"/>
        <v>3308371.4499999997</v>
      </c>
    </row>
  </sheetData>
  <sortState xmlns:xlrd2="http://schemas.microsoft.com/office/spreadsheetml/2017/richdata2" ref="B3:B11">
    <sortCondition ref="B3"/>
  </sortState>
  <dataValidations count="1">
    <dataValidation type="list" allowBlank="1" showInputMessage="1" showErrorMessage="1" sqref="B205 B217 B229" xr:uid="{00000000-0002-0000-0600-000000000000}">
      <formula1>JamulDulzura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F8"/>
  <sheetViews>
    <sheetView workbookViewId="0">
      <selection activeCell="H33" sqref="H33"/>
    </sheetView>
  </sheetViews>
  <sheetFormatPr defaultRowHeight="14.4" x14ac:dyDescent="0.3"/>
  <cols>
    <col min="2" max="2" width="16.44140625" bestFit="1" customWidth="1"/>
    <col min="3" max="3" width="11.5546875" customWidth="1"/>
    <col min="4" max="4" width="15.109375" bestFit="1" customWidth="1"/>
    <col min="5" max="5" width="23.5546875" bestFit="1" customWidth="1"/>
    <col min="6" max="6" width="16.5546875" bestFit="1" customWidth="1"/>
  </cols>
  <sheetData>
    <row r="3" spans="2:6" x14ac:dyDescent="0.3">
      <c r="B3" t="s">
        <v>93</v>
      </c>
      <c r="D3" s="1" t="s">
        <v>95</v>
      </c>
      <c r="E3" s="1" t="s">
        <v>100</v>
      </c>
      <c r="F3" s="1" t="s">
        <v>96</v>
      </c>
    </row>
    <row r="4" spans="2:6" x14ac:dyDescent="0.3">
      <c r="B4" t="s">
        <v>100</v>
      </c>
      <c r="D4" t="s">
        <v>115</v>
      </c>
      <c r="E4" t="s">
        <v>97</v>
      </c>
    </row>
    <row r="5" spans="2:6" x14ac:dyDescent="0.3">
      <c r="B5" t="s">
        <v>95</v>
      </c>
      <c r="D5" t="s">
        <v>104</v>
      </c>
      <c r="E5" t="s">
        <v>98</v>
      </c>
    </row>
    <row r="6" spans="2:6" x14ac:dyDescent="0.3">
      <c r="B6" t="s">
        <v>96</v>
      </c>
      <c r="D6" t="s">
        <v>95</v>
      </c>
      <c r="E6" t="s">
        <v>99</v>
      </c>
    </row>
    <row r="7" spans="2:6" x14ac:dyDescent="0.3">
      <c r="D7" t="s">
        <v>116</v>
      </c>
    </row>
    <row r="8" spans="2:6" x14ac:dyDescent="0.3">
      <c r="D8" t="s">
        <v>117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B3:N999"/>
  <sheetViews>
    <sheetView topLeftCell="D3" workbookViewId="0">
      <pane ySplit="1" topLeftCell="A4" activePane="bottomLeft" state="frozen"/>
      <selection activeCell="A3" sqref="A3"/>
      <selection pane="bottomLeft" activeCell="F80" sqref="F80"/>
    </sheetView>
  </sheetViews>
  <sheetFormatPr defaultRowHeight="14.4" x14ac:dyDescent="0.3"/>
  <cols>
    <col min="2" max="2" width="11.44140625" bestFit="1" customWidth="1"/>
    <col min="3" max="3" width="11.44140625" customWidth="1"/>
    <col min="4" max="4" width="43" bestFit="1" customWidth="1"/>
    <col min="5" max="5" width="17.88671875" customWidth="1"/>
    <col min="6" max="6" width="17.88671875" style="2" customWidth="1"/>
    <col min="7" max="7" width="18.44140625" customWidth="1"/>
    <col min="8" max="8" width="26" customWidth="1"/>
    <col min="13" max="13" width="26.44140625" customWidth="1"/>
  </cols>
  <sheetData>
    <row r="3" spans="2:14" ht="21" x14ac:dyDescent="0.4">
      <c r="B3" s="6" t="s">
        <v>2</v>
      </c>
      <c r="C3" s="6" t="s">
        <v>1</v>
      </c>
      <c r="D3" s="6" t="s">
        <v>105</v>
      </c>
      <c r="E3" s="6" t="s">
        <v>27</v>
      </c>
      <c r="F3" s="7" t="s">
        <v>102</v>
      </c>
      <c r="G3" s="6" t="s">
        <v>168</v>
      </c>
      <c r="H3" s="6" t="s">
        <v>409</v>
      </c>
      <c r="I3" t="s">
        <v>107</v>
      </c>
      <c r="J3" t="s">
        <v>111</v>
      </c>
    </row>
    <row r="4" spans="2:14" hidden="1" x14ac:dyDescent="0.3">
      <c r="B4" t="s">
        <v>9</v>
      </c>
      <c r="C4" t="str">
        <f>IF(B4="","",VLOOKUP(B4,'CSI Codes'!$C$4:$D$13,2,))</f>
        <v>Div 26</v>
      </c>
      <c r="D4" t="s">
        <v>132</v>
      </c>
      <c r="E4">
        <v>30</v>
      </c>
      <c r="F4" s="2">
        <v>10500</v>
      </c>
      <c r="I4" t="s">
        <v>108</v>
      </c>
      <c r="J4">
        <v>1</v>
      </c>
      <c r="M4" t="s">
        <v>84</v>
      </c>
      <c r="N4" t="s">
        <v>206</v>
      </c>
    </row>
    <row r="5" spans="2:14" hidden="1" x14ac:dyDescent="0.3">
      <c r="B5" t="s">
        <v>9</v>
      </c>
      <c r="C5" t="str">
        <f>IF(B5="","",VLOOKUP(B5,'CSI Codes'!$C$4:$D$13,2,))</f>
        <v>Div 26</v>
      </c>
      <c r="D5" t="s">
        <v>127</v>
      </c>
      <c r="E5">
        <v>30</v>
      </c>
      <c r="F5" s="2">
        <v>9000</v>
      </c>
      <c r="I5" t="s">
        <v>109</v>
      </c>
      <c r="J5">
        <v>2</v>
      </c>
      <c r="M5" t="s">
        <v>82</v>
      </c>
      <c r="N5" t="s">
        <v>206</v>
      </c>
    </row>
    <row r="6" spans="2:14" hidden="1" x14ac:dyDescent="0.3">
      <c r="B6" t="s">
        <v>9</v>
      </c>
      <c r="C6" t="str">
        <f>IF(B6="","",VLOOKUP(B6,'CSI Codes'!$C$4:$D$13,2,))</f>
        <v>Div 26</v>
      </c>
      <c r="D6" t="s">
        <v>125</v>
      </c>
      <c r="E6">
        <v>30</v>
      </c>
      <c r="F6" s="2">
        <v>12500</v>
      </c>
      <c r="J6">
        <v>3</v>
      </c>
      <c r="M6" t="s">
        <v>83</v>
      </c>
      <c r="N6" t="s">
        <v>206</v>
      </c>
    </row>
    <row r="7" spans="2:14" hidden="1" x14ac:dyDescent="0.3">
      <c r="B7" t="s">
        <v>9</v>
      </c>
      <c r="C7" t="str">
        <f>IF(B7="","",VLOOKUP(B7,'CSI Codes'!$C$4:$D$13,2,))</f>
        <v>Div 26</v>
      </c>
      <c r="D7" t="s">
        <v>126</v>
      </c>
      <c r="E7">
        <v>30</v>
      </c>
      <c r="F7" s="2">
        <v>13500</v>
      </c>
      <c r="M7" t="s">
        <v>90</v>
      </c>
      <c r="N7" t="s">
        <v>194</v>
      </c>
    </row>
    <row r="8" spans="2:14" hidden="1" x14ac:dyDescent="0.3">
      <c r="B8" t="s">
        <v>9</v>
      </c>
      <c r="C8" t="str">
        <f>IF(B8="","",VLOOKUP(B8,'CSI Codes'!$C$4:$D$13,2,))</f>
        <v>Div 26</v>
      </c>
      <c r="D8" t="s">
        <v>128</v>
      </c>
      <c r="E8">
        <v>25</v>
      </c>
      <c r="F8" s="2">
        <v>7500</v>
      </c>
      <c r="M8" t="s">
        <v>88</v>
      </c>
      <c r="N8" t="s">
        <v>194</v>
      </c>
    </row>
    <row r="9" spans="2:14" hidden="1" x14ac:dyDescent="0.3">
      <c r="B9" t="s">
        <v>9</v>
      </c>
      <c r="C9" t="str">
        <f>IF(B9="","",VLOOKUP(B9,'CSI Codes'!$C$4:$D$13,2,))</f>
        <v>Div 26</v>
      </c>
      <c r="D9" t="s">
        <v>120</v>
      </c>
      <c r="E9">
        <v>25</v>
      </c>
      <c r="F9" s="2">
        <v>10000</v>
      </c>
      <c r="M9" t="s">
        <v>89</v>
      </c>
      <c r="N9" t="s">
        <v>194</v>
      </c>
    </row>
    <row r="10" spans="2:14" hidden="1" x14ac:dyDescent="0.3">
      <c r="B10" t="s">
        <v>9</v>
      </c>
      <c r="C10" t="str">
        <f>IF(B10="","",VLOOKUP(B10,'CSI Codes'!$C$4:$D$13,2,))</f>
        <v>Div 26</v>
      </c>
      <c r="D10" t="s">
        <v>129</v>
      </c>
      <c r="E10">
        <v>25</v>
      </c>
      <c r="F10" s="2">
        <v>12500</v>
      </c>
      <c r="M10" t="s">
        <v>81</v>
      </c>
      <c r="N10" t="s">
        <v>206</v>
      </c>
    </row>
    <row r="11" spans="2:14" hidden="1" x14ac:dyDescent="0.3">
      <c r="B11" t="s">
        <v>9</v>
      </c>
      <c r="C11" t="str">
        <f>IF(B11="","",VLOOKUP(B11,'CSI Codes'!$C$4:$D$13,2,))</f>
        <v>Div 26</v>
      </c>
      <c r="D11" t="s">
        <v>150</v>
      </c>
      <c r="E11">
        <v>20</v>
      </c>
      <c r="F11" s="2">
        <v>4</v>
      </c>
      <c r="M11" t="s">
        <v>78</v>
      </c>
      <c r="N11" t="s">
        <v>206</v>
      </c>
    </row>
    <row r="12" spans="2:14" hidden="1" x14ac:dyDescent="0.3">
      <c r="B12" t="s">
        <v>9</v>
      </c>
      <c r="C12" t="str">
        <f>IF(B12="","",VLOOKUP(B12,'CSI Codes'!$C$4:$D$13,2,))</f>
        <v>Div 26</v>
      </c>
      <c r="D12" t="s">
        <v>151</v>
      </c>
      <c r="E12">
        <v>20</v>
      </c>
      <c r="F12" s="2">
        <v>12</v>
      </c>
      <c r="M12" t="s">
        <v>79</v>
      </c>
      <c r="N12" t="s">
        <v>206</v>
      </c>
    </row>
    <row r="13" spans="2:14" hidden="1" x14ac:dyDescent="0.3">
      <c r="B13" t="s">
        <v>11</v>
      </c>
      <c r="C13" t="str">
        <f>IF(B13="","",VLOOKUP(B13,'CSI Codes'!$C$4:$D$13,2,))</f>
        <v>Div 32</v>
      </c>
      <c r="D13" t="s">
        <v>84</v>
      </c>
      <c r="E13">
        <v>15</v>
      </c>
      <c r="F13" s="2">
        <v>40</v>
      </c>
      <c r="M13" t="s">
        <v>80</v>
      </c>
      <c r="N13" t="s">
        <v>206</v>
      </c>
    </row>
    <row r="14" spans="2:14" hidden="1" x14ac:dyDescent="0.3">
      <c r="B14" t="s">
        <v>11</v>
      </c>
      <c r="C14" t="str">
        <f>IF(B14="","",VLOOKUP(B14,'CSI Codes'!$C$4:$D$13,2,))</f>
        <v>Div 32</v>
      </c>
      <c r="D14" t="s">
        <v>82</v>
      </c>
      <c r="E14">
        <v>15</v>
      </c>
      <c r="F14" s="2">
        <v>27.5</v>
      </c>
      <c r="M14" t="s">
        <v>87</v>
      </c>
      <c r="N14" t="s">
        <v>206</v>
      </c>
    </row>
    <row r="15" spans="2:14" hidden="1" x14ac:dyDescent="0.3">
      <c r="B15" t="s">
        <v>7</v>
      </c>
      <c r="C15" t="str">
        <f>IF(B15="","",VLOOKUP(B15,'CSI Codes'!$C$4:$D$13,2,))</f>
        <v>Div 09</v>
      </c>
      <c r="D15" t="s">
        <v>49</v>
      </c>
      <c r="E15">
        <v>10</v>
      </c>
      <c r="F15" s="2">
        <v>8.25</v>
      </c>
      <c r="M15" t="s">
        <v>85</v>
      </c>
      <c r="N15" t="s">
        <v>206</v>
      </c>
    </row>
    <row r="16" spans="2:14" hidden="1" x14ac:dyDescent="0.3">
      <c r="B16" t="s">
        <v>7</v>
      </c>
      <c r="C16" t="str">
        <f>IF(B16="","",VLOOKUP(B16,'CSI Codes'!$C$4:$D$13,2,))</f>
        <v>Div 09</v>
      </c>
      <c r="D16" t="s">
        <v>50</v>
      </c>
      <c r="E16">
        <v>15</v>
      </c>
      <c r="F16" s="2">
        <v>7.9</v>
      </c>
      <c r="M16" t="s">
        <v>86</v>
      </c>
      <c r="N16" t="s">
        <v>206</v>
      </c>
    </row>
    <row r="17" spans="2:14" hidden="1" x14ac:dyDescent="0.3">
      <c r="B17" t="s">
        <v>7</v>
      </c>
      <c r="C17" t="str">
        <f>IF(B17="","",VLOOKUP(B17,'CSI Codes'!$C$4:$D$13,2,))</f>
        <v>Div 09</v>
      </c>
      <c r="D17" t="s">
        <v>46</v>
      </c>
      <c r="E17">
        <v>12</v>
      </c>
      <c r="F17" s="2">
        <v>11.25</v>
      </c>
      <c r="M17" t="s">
        <v>91</v>
      </c>
      <c r="N17" t="s">
        <v>214</v>
      </c>
    </row>
    <row r="18" spans="2:14" hidden="1" x14ac:dyDescent="0.3">
      <c r="B18" t="s">
        <v>7</v>
      </c>
      <c r="C18" t="str">
        <f>IF(B18="","",VLOOKUP(B18,'CSI Codes'!$C$4:$D$13,2,))</f>
        <v>Div 09</v>
      </c>
      <c r="D18" t="s">
        <v>52</v>
      </c>
      <c r="E18">
        <v>12</v>
      </c>
      <c r="F18" s="2">
        <v>15.75</v>
      </c>
      <c r="M18" t="s">
        <v>91</v>
      </c>
      <c r="N18" t="s">
        <v>226</v>
      </c>
    </row>
    <row r="19" spans="2:14" hidden="1" x14ac:dyDescent="0.3">
      <c r="B19" t="s">
        <v>7</v>
      </c>
      <c r="C19" t="str">
        <f>IF(B19="","",VLOOKUP(B19,'CSI Codes'!$C$4:$D$13,2,))</f>
        <v>Div 09</v>
      </c>
      <c r="D19" t="s">
        <v>44</v>
      </c>
      <c r="E19">
        <v>12</v>
      </c>
      <c r="F19" s="2">
        <v>13.5</v>
      </c>
      <c r="M19" t="s">
        <v>29</v>
      </c>
      <c r="N19" t="s">
        <v>175</v>
      </c>
    </row>
    <row r="20" spans="2:14" hidden="1" x14ac:dyDescent="0.3">
      <c r="B20" t="s">
        <v>7</v>
      </c>
      <c r="C20" t="str">
        <f>IF(B20="","",VLOOKUP(B20,'CSI Codes'!$C$4:$D$13,2,))</f>
        <v>Div 09</v>
      </c>
      <c r="D20" t="s">
        <v>45</v>
      </c>
      <c r="E20">
        <v>12</v>
      </c>
      <c r="F20" s="2">
        <v>12</v>
      </c>
      <c r="M20" t="s">
        <v>33</v>
      </c>
      <c r="N20" t="s">
        <v>207</v>
      </c>
    </row>
    <row r="21" spans="2:14" hidden="1" x14ac:dyDescent="0.3">
      <c r="B21" t="s">
        <v>7</v>
      </c>
      <c r="C21" t="str">
        <f>IF(B21="","",VLOOKUP(B21,'CSI Codes'!$C$4:$D$13,2,))</f>
        <v>Div 09</v>
      </c>
      <c r="D21" t="s">
        <v>41</v>
      </c>
      <c r="E21">
        <v>20</v>
      </c>
      <c r="F21" s="2">
        <v>100</v>
      </c>
      <c r="M21" t="s">
        <v>32</v>
      </c>
      <c r="N21" t="s">
        <v>207</v>
      </c>
    </row>
    <row r="22" spans="2:14" hidden="1" x14ac:dyDescent="0.3">
      <c r="B22" t="s">
        <v>7</v>
      </c>
      <c r="C22" t="str">
        <f>IF(B22="","",VLOOKUP(B22,'CSI Codes'!$C$4:$D$13,2,))</f>
        <v>Div 09</v>
      </c>
      <c r="D22" t="s">
        <v>40</v>
      </c>
      <c r="E22">
        <v>20</v>
      </c>
      <c r="F22" s="2">
        <v>6.15</v>
      </c>
      <c r="M22" t="s">
        <v>62</v>
      </c>
      <c r="N22" t="s">
        <v>62</v>
      </c>
    </row>
    <row r="23" spans="2:14" hidden="1" x14ac:dyDescent="0.3">
      <c r="B23" t="s">
        <v>7</v>
      </c>
      <c r="C23" t="str">
        <f>IF(B23="","",VLOOKUP(B23,'CSI Codes'!$C$4:$D$13,2,))</f>
        <v>Div 09</v>
      </c>
      <c r="D23" t="s">
        <v>51</v>
      </c>
      <c r="E23">
        <v>10</v>
      </c>
      <c r="F23" s="2">
        <v>13</v>
      </c>
      <c r="M23" t="s">
        <v>155</v>
      </c>
      <c r="N23" t="s">
        <v>172</v>
      </c>
    </row>
    <row r="24" spans="2:14" hidden="1" x14ac:dyDescent="0.3">
      <c r="B24" t="s">
        <v>7</v>
      </c>
      <c r="C24" t="str">
        <f>IF(B24="","",VLOOKUP(B24,'CSI Codes'!$C$4:$D$13,2,))</f>
        <v>Div 09</v>
      </c>
      <c r="D24" t="s">
        <v>42</v>
      </c>
      <c r="E24">
        <v>12</v>
      </c>
      <c r="F24" s="2">
        <v>9.75</v>
      </c>
      <c r="M24" t="s">
        <v>22</v>
      </c>
      <c r="N24" t="s">
        <v>172</v>
      </c>
    </row>
    <row r="25" spans="2:14" hidden="1" x14ac:dyDescent="0.3">
      <c r="B25" t="s">
        <v>7</v>
      </c>
      <c r="C25" t="str">
        <f>IF(B25="","",VLOOKUP(B25,'CSI Codes'!$C$4:$D$13,2,))</f>
        <v>Div 09</v>
      </c>
      <c r="D25" t="s">
        <v>43</v>
      </c>
      <c r="E25">
        <v>12</v>
      </c>
      <c r="F25" s="2">
        <v>6.5</v>
      </c>
      <c r="M25" t="s">
        <v>21</v>
      </c>
      <c r="N25" t="s">
        <v>172</v>
      </c>
    </row>
    <row r="26" spans="2:14" hidden="1" x14ac:dyDescent="0.3">
      <c r="B26" t="s">
        <v>7</v>
      </c>
      <c r="C26" t="str">
        <f>IF(B26="","",VLOOKUP(B26,'CSI Codes'!$C$4:$D$13,2,))</f>
        <v>Div 09</v>
      </c>
      <c r="D26" t="s">
        <v>48</v>
      </c>
      <c r="E26">
        <v>15</v>
      </c>
      <c r="F26" s="2">
        <v>25</v>
      </c>
      <c r="M26" t="s">
        <v>20</v>
      </c>
      <c r="N26" t="s">
        <v>172</v>
      </c>
    </row>
    <row r="27" spans="2:14" hidden="1" x14ac:dyDescent="0.3">
      <c r="B27" t="s">
        <v>7</v>
      </c>
      <c r="C27" t="str">
        <f>IF(B27="","",VLOOKUP(B27,'CSI Codes'!$C$4:$D$13,2,))</f>
        <v>Div 09</v>
      </c>
      <c r="D27" t="s">
        <v>47</v>
      </c>
      <c r="E27">
        <v>15</v>
      </c>
      <c r="F27" s="2">
        <v>12</v>
      </c>
      <c r="M27" t="s">
        <v>49</v>
      </c>
      <c r="N27" t="s">
        <v>215</v>
      </c>
    </row>
    <row r="28" spans="2:14" hidden="1" x14ac:dyDescent="0.3">
      <c r="B28" t="s">
        <v>7</v>
      </c>
      <c r="C28" t="str">
        <f>IF(B28="","",VLOOKUP(B28,'CSI Codes'!$C$4:$D$13,2,))</f>
        <v>Div 09</v>
      </c>
      <c r="D28" t="s">
        <v>53</v>
      </c>
      <c r="E28">
        <v>10</v>
      </c>
      <c r="F28" s="2">
        <v>1.6</v>
      </c>
      <c r="M28" t="s">
        <v>50</v>
      </c>
      <c r="N28" t="s">
        <v>216</v>
      </c>
    </row>
    <row r="29" spans="2:14" hidden="1" x14ac:dyDescent="0.3">
      <c r="B29" t="s">
        <v>7</v>
      </c>
      <c r="C29" t="str">
        <f>IF(B29="","",VLOOKUP(B29,'CSI Codes'!$C$4:$D$13,2,))</f>
        <v>Div 09</v>
      </c>
      <c r="D29" t="s">
        <v>54</v>
      </c>
      <c r="E29">
        <v>10</v>
      </c>
      <c r="F29" s="2">
        <v>1.5</v>
      </c>
      <c r="M29" t="s">
        <v>60</v>
      </c>
      <c r="N29" t="s">
        <v>223</v>
      </c>
    </row>
    <row r="30" spans="2:14" hidden="1" x14ac:dyDescent="0.3">
      <c r="B30" t="s">
        <v>7</v>
      </c>
      <c r="C30" t="str">
        <f>IF(B30="","",VLOOKUP(B30,'CSI Codes'!$C$4:$D$13,2,))</f>
        <v>Div 09</v>
      </c>
      <c r="D30" t="s">
        <v>55</v>
      </c>
      <c r="E30">
        <v>10</v>
      </c>
      <c r="F30" s="2">
        <v>3</v>
      </c>
      <c r="M30" t="s">
        <v>31</v>
      </c>
      <c r="N30" t="s">
        <v>175</v>
      </c>
    </row>
    <row r="31" spans="2:14" hidden="1" x14ac:dyDescent="0.3">
      <c r="B31" t="s">
        <v>7</v>
      </c>
      <c r="C31" t="str">
        <f>IF(B31="","",VLOOKUP(B31,'CSI Codes'!$C$4:$D$13,2,))</f>
        <v>Div 09</v>
      </c>
      <c r="D31" t="s">
        <v>137</v>
      </c>
      <c r="E31">
        <v>10</v>
      </c>
      <c r="F31" s="2">
        <v>4.5</v>
      </c>
      <c r="M31" t="s">
        <v>146</v>
      </c>
      <c r="N31" t="s">
        <v>212</v>
      </c>
    </row>
    <row r="32" spans="2:14" hidden="1" x14ac:dyDescent="0.3">
      <c r="B32" t="s">
        <v>7</v>
      </c>
      <c r="C32" t="str">
        <f>IF(B32="","",VLOOKUP(B32,'CSI Codes'!$C$4:$D$13,2,))</f>
        <v>Div 09</v>
      </c>
      <c r="D32" t="s">
        <v>91</v>
      </c>
      <c r="E32">
        <v>10</v>
      </c>
      <c r="F32" s="2">
        <v>4.25</v>
      </c>
      <c r="M32" t="s">
        <v>30</v>
      </c>
      <c r="N32" t="s">
        <v>175</v>
      </c>
    </row>
    <row r="33" spans="2:14" hidden="1" x14ac:dyDescent="0.3">
      <c r="B33" t="s">
        <v>5</v>
      </c>
      <c r="C33" t="str">
        <f>IF(B33="","",VLOOKUP(B33,'CSI Codes'!$C$4:$D$13,2,))</f>
        <v>Div 23</v>
      </c>
      <c r="D33" t="s">
        <v>61</v>
      </c>
      <c r="E33">
        <v>25</v>
      </c>
      <c r="F33" s="2">
        <v>25000</v>
      </c>
      <c r="M33" t="s">
        <v>65</v>
      </c>
      <c r="N33" t="s">
        <v>199</v>
      </c>
    </row>
    <row r="34" spans="2:14" hidden="1" x14ac:dyDescent="0.3">
      <c r="B34" t="s">
        <v>5</v>
      </c>
      <c r="C34" t="str">
        <f>IF(B34="","",VLOOKUP(B34,'CSI Codes'!$C$4:$D$13,2,))</f>
        <v>Div 23</v>
      </c>
      <c r="D34" t="s">
        <v>62</v>
      </c>
      <c r="E34">
        <v>25</v>
      </c>
      <c r="F34" s="2">
        <v>20000</v>
      </c>
      <c r="M34" t="s">
        <v>67</v>
      </c>
      <c r="N34" t="s">
        <v>199</v>
      </c>
    </row>
    <row r="35" spans="2:14" hidden="1" x14ac:dyDescent="0.3">
      <c r="B35" t="s">
        <v>5</v>
      </c>
      <c r="C35" t="str">
        <f>IF(B35="","",VLOOKUP(B35,'CSI Codes'!$C$4:$D$13,2,))</f>
        <v>Div 23</v>
      </c>
      <c r="D35" t="s">
        <v>60</v>
      </c>
      <c r="E35">
        <v>28</v>
      </c>
      <c r="F35" s="2">
        <v>20000</v>
      </c>
      <c r="M35" t="s">
        <v>68</v>
      </c>
      <c r="N35" t="s">
        <v>199</v>
      </c>
    </row>
    <row r="36" spans="2:14" hidden="1" x14ac:dyDescent="0.3">
      <c r="B36" t="s">
        <v>5</v>
      </c>
      <c r="C36" t="str">
        <f>IF(B36="","",VLOOKUP(B36,'CSI Codes'!$C$4:$D$13,2,))</f>
        <v>Div 23</v>
      </c>
      <c r="D36" t="s">
        <v>65</v>
      </c>
      <c r="E36">
        <v>20</v>
      </c>
      <c r="F36" s="2">
        <v>25000</v>
      </c>
      <c r="M36" t="s">
        <v>69</v>
      </c>
      <c r="N36" t="s">
        <v>199</v>
      </c>
    </row>
    <row r="37" spans="2:14" hidden="1" x14ac:dyDescent="0.3">
      <c r="B37" t="s">
        <v>5</v>
      </c>
      <c r="C37" t="str">
        <f>IF(B37="","",VLOOKUP(B37,'CSI Codes'!$C$4:$D$13,2,))</f>
        <v>Div 23</v>
      </c>
      <c r="D37" t="s">
        <v>67</v>
      </c>
      <c r="E37">
        <v>10</v>
      </c>
      <c r="F37" s="2">
        <v>2000</v>
      </c>
      <c r="M37" t="s">
        <v>145</v>
      </c>
      <c r="N37" t="s">
        <v>209</v>
      </c>
    </row>
    <row r="38" spans="2:14" hidden="1" x14ac:dyDescent="0.3">
      <c r="B38" t="s">
        <v>5</v>
      </c>
      <c r="C38" t="str">
        <f>IF(B38="","",VLOOKUP(B38,'CSI Codes'!$C$4:$D$13,2,))</f>
        <v>Div 23</v>
      </c>
      <c r="D38" t="s">
        <v>68</v>
      </c>
      <c r="E38">
        <v>10</v>
      </c>
      <c r="F38" s="2">
        <v>6000</v>
      </c>
      <c r="M38" t="s">
        <v>56</v>
      </c>
      <c r="N38" t="s">
        <v>56</v>
      </c>
    </row>
    <row r="39" spans="2:14" hidden="1" x14ac:dyDescent="0.3">
      <c r="B39" t="s">
        <v>5</v>
      </c>
      <c r="C39" t="str">
        <f>IF(B39="","",VLOOKUP(B39,'CSI Codes'!$C$4:$D$13,2,))</f>
        <v>Div 23</v>
      </c>
      <c r="D39" t="s">
        <v>69</v>
      </c>
      <c r="E39">
        <v>10</v>
      </c>
      <c r="F39" s="2">
        <v>10000</v>
      </c>
      <c r="M39" t="s">
        <v>149</v>
      </c>
      <c r="N39" t="s">
        <v>149</v>
      </c>
    </row>
    <row r="40" spans="2:14" hidden="1" x14ac:dyDescent="0.3">
      <c r="B40" t="s">
        <v>5</v>
      </c>
      <c r="C40" t="str">
        <f>IF(B40="","",VLOOKUP(B40,'CSI Codes'!$C$4:$D$13,2,))</f>
        <v>Div 23</v>
      </c>
      <c r="D40" t="s">
        <v>64</v>
      </c>
      <c r="E40">
        <v>18</v>
      </c>
      <c r="F40" s="2">
        <v>2500</v>
      </c>
      <c r="M40" t="s">
        <v>72</v>
      </c>
      <c r="N40" t="s">
        <v>225</v>
      </c>
    </row>
    <row r="41" spans="2:14" hidden="1" x14ac:dyDescent="0.3">
      <c r="B41" t="s">
        <v>5</v>
      </c>
      <c r="C41" t="str">
        <f>IF(B41="","",VLOOKUP(B41,'CSI Codes'!$C$4:$D$13,2,))</f>
        <v>Div 23</v>
      </c>
      <c r="D41" t="s">
        <v>63</v>
      </c>
      <c r="E41">
        <v>15</v>
      </c>
      <c r="F41" s="2">
        <v>12000</v>
      </c>
      <c r="M41" t="s">
        <v>38</v>
      </c>
      <c r="N41" t="s">
        <v>201</v>
      </c>
    </row>
    <row r="42" spans="2:14" hidden="1" x14ac:dyDescent="0.3">
      <c r="B42" t="s">
        <v>5</v>
      </c>
      <c r="C42" t="str">
        <f>IF(B42="","",VLOOKUP(B42,'CSI Codes'!$C$4:$D$13,2,))</f>
        <v>Div 23</v>
      </c>
      <c r="D42" t="s">
        <v>140</v>
      </c>
      <c r="E42">
        <v>15</v>
      </c>
      <c r="F42" s="2">
        <v>10000</v>
      </c>
      <c r="M42" t="s">
        <v>38</v>
      </c>
      <c r="N42" t="s">
        <v>201</v>
      </c>
    </row>
    <row r="43" spans="2:14" hidden="1" x14ac:dyDescent="0.3">
      <c r="B43" t="s">
        <v>5</v>
      </c>
      <c r="C43" t="str">
        <f>IF(B43="","",VLOOKUP(B43,'CSI Codes'!$C$4:$D$13,2,))</f>
        <v>Div 23</v>
      </c>
      <c r="D43" t="s">
        <v>141</v>
      </c>
      <c r="E43">
        <v>15</v>
      </c>
      <c r="F43" s="2">
        <v>20000</v>
      </c>
      <c r="M43" t="s">
        <v>130</v>
      </c>
      <c r="N43" t="s">
        <v>201</v>
      </c>
    </row>
    <row r="44" spans="2:14" hidden="1" x14ac:dyDescent="0.3">
      <c r="B44" t="s">
        <v>5</v>
      </c>
      <c r="C44" t="str">
        <f>IF(B44="","",VLOOKUP(B44,'CSI Codes'!$C$4:$D$13,2,))</f>
        <v>Div 23</v>
      </c>
      <c r="D44" t="s">
        <v>66</v>
      </c>
      <c r="E44">
        <v>15</v>
      </c>
      <c r="F44" s="2">
        <v>65000</v>
      </c>
      <c r="M44" t="s">
        <v>130</v>
      </c>
      <c r="N44" t="s">
        <v>201</v>
      </c>
    </row>
    <row r="45" spans="2:14" hidden="1" x14ac:dyDescent="0.3">
      <c r="B45" t="s">
        <v>5</v>
      </c>
      <c r="C45" t="str">
        <f>IF(B45="","",VLOOKUP(B45,'CSI Codes'!$C$4:$D$13,2,))</f>
        <v>Div 23</v>
      </c>
      <c r="D45" t="s">
        <v>59</v>
      </c>
      <c r="E45">
        <v>15</v>
      </c>
      <c r="F45" s="2">
        <f>10*2500</f>
        <v>25000</v>
      </c>
      <c r="M45" t="s">
        <v>144</v>
      </c>
      <c r="N45" t="s">
        <v>210</v>
      </c>
    </row>
    <row r="46" spans="2:14" hidden="1" x14ac:dyDescent="0.3">
      <c r="B46" t="s">
        <v>5</v>
      </c>
      <c r="C46" t="str">
        <f>IF(B46="","",VLOOKUP(B46,'CSI Codes'!$C$4:$D$13,2,))</f>
        <v>Div 23</v>
      </c>
      <c r="D46" t="s">
        <v>138</v>
      </c>
      <c r="E46">
        <v>15</v>
      </c>
      <c r="F46" s="2">
        <f>2*2500</f>
        <v>5000</v>
      </c>
      <c r="M46" t="s">
        <v>150</v>
      </c>
      <c r="N46" t="s">
        <v>171</v>
      </c>
    </row>
    <row r="47" spans="2:14" hidden="1" x14ac:dyDescent="0.3">
      <c r="B47" t="s">
        <v>5</v>
      </c>
      <c r="C47" t="str">
        <f>IF(B47="","",VLOOKUP(B47,'CSI Codes'!$C$4:$D$13,2,))</f>
        <v>Div 23</v>
      </c>
      <c r="D47" t="s">
        <v>136</v>
      </c>
      <c r="E47">
        <v>15</v>
      </c>
      <c r="F47" s="2">
        <f>2.5*2500</f>
        <v>6250</v>
      </c>
      <c r="M47" t="s">
        <v>64</v>
      </c>
      <c r="N47" t="s">
        <v>64</v>
      </c>
    </row>
    <row r="48" spans="2:14" hidden="1" x14ac:dyDescent="0.3">
      <c r="B48" t="s">
        <v>5</v>
      </c>
      <c r="C48" t="str">
        <f>IF(B48="","",VLOOKUP(B48,'CSI Codes'!$C$4:$D$13,2,))</f>
        <v>Div 23</v>
      </c>
      <c r="D48" t="s">
        <v>135</v>
      </c>
      <c r="E48">
        <v>15</v>
      </c>
      <c r="F48" s="2">
        <f>3*2500</f>
        <v>7500</v>
      </c>
      <c r="M48" t="s">
        <v>137</v>
      </c>
      <c r="N48" t="s">
        <v>215</v>
      </c>
    </row>
    <row r="49" spans="2:14" hidden="1" x14ac:dyDescent="0.3">
      <c r="B49" t="s">
        <v>5</v>
      </c>
      <c r="C49" t="str">
        <f>IF(B49="","",VLOOKUP(B49,'CSI Codes'!$C$4:$D$13,2,))</f>
        <v>Div 23</v>
      </c>
      <c r="D49" t="s">
        <v>133</v>
      </c>
      <c r="E49">
        <v>15</v>
      </c>
      <c r="F49" s="2">
        <f>3.5*2500</f>
        <v>8750</v>
      </c>
      <c r="M49" t="s">
        <v>63</v>
      </c>
      <c r="N49" t="s">
        <v>197</v>
      </c>
    </row>
    <row r="50" spans="2:14" hidden="1" x14ac:dyDescent="0.3">
      <c r="B50" t="s">
        <v>5</v>
      </c>
      <c r="C50" t="str">
        <f>IF(B50="","",VLOOKUP(B50,'CSI Codes'!$C$4:$D$13,2,))</f>
        <v>Div 23</v>
      </c>
      <c r="D50" t="s">
        <v>134</v>
      </c>
      <c r="E50">
        <v>15</v>
      </c>
      <c r="F50" s="2">
        <f>4*2500</f>
        <v>10000</v>
      </c>
      <c r="M50" t="s">
        <v>140</v>
      </c>
      <c r="N50" t="s">
        <v>224</v>
      </c>
    </row>
    <row r="51" spans="2:14" hidden="1" x14ac:dyDescent="0.3">
      <c r="B51" t="s">
        <v>5</v>
      </c>
      <c r="C51" t="str">
        <f>IF(B51="","",VLOOKUP(B51,'CSI Codes'!$C$4:$D$13,2,))</f>
        <v>Div 23</v>
      </c>
      <c r="D51" t="s">
        <v>58</v>
      </c>
      <c r="E51">
        <v>15</v>
      </c>
      <c r="F51" s="2">
        <f>5*2500</f>
        <v>12500</v>
      </c>
      <c r="M51" t="s">
        <v>141</v>
      </c>
      <c r="N51" t="s">
        <v>224</v>
      </c>
    </row>
    <row r="52" spans="2:14" hidden="1" x14ac:dyDescent="0.3">
      <c r="B52" t="s">
        <v>5</v>
      </c>
      <c r="C52" t="str">
        <f>IF(B52="","",VLOOKUP(B52,'CSI Codes'!$C$4:$D$13,2,))</f>
        <v>Div 23</v>
      </c>
      <c r="D52" t="s">
        <v>139</v>
      </c>
      <c r="E52">
        <v>15</v>
      </c>
      <c r="F52" s="2">
        <f>7.5*2500</f>
        <v>18750</v>
      </c>
      <c r="M52" t="s">
        <v>147</v>
      </c>
      <c r="N52" t="s">
        <v>213</v>
      </c>
    </row>
    <row r="53" spans="2:14" hidden="1" x14ac:dyDescent="0.3">
      <c r="B53" t="s">
        <v>5</v>
      </c>
      <c r="C53" t="str">
        <f>IF(B53="","",VLOOKUP(B53,'CSI Codes'!$C$4:$D$13,2,))</f>
        <v>Div 23</v>
      </c>
      <c r="D53" t="s">
        <v>154</v>
      </c>
      <c r="E53">
        <v>20</v>
      </c>
      <c r="F53" s="2">
        <f>30*2500</f>
        <v>75000</v>
      </c>
      <c r="M53" t="s">
        <v>151</v>
      </c>
      <c r="N53" t="s">
        <v>171</v>
      </c>
    </row>
    <row r="54" spans="2:14" hidden="1" x14ac:dyDescent="0.3">
      <c r="B54" t="s">
        <v>131</v>
      </c>
      <c r="C54" t="str">
        <f>IF(B54="","",VLOOKUP(B54,'CSI Codes'!$C$4:$D$13,2,))</f>
        <v>Div 26</v>
      </c>
      <c r="D54" t="s">
        <v>130</v>
      </c>
      <c r="E54">
        <v>15</v>
      </c>
      <c r="F54" s="2">
        <v>15000</v>
      </c>
      <c r="M54" t="s">
        <v>128</v>
      </c>
      <c r="N54" t="s">
        <v>171</v>
      </c>
    </row>
    <row r="55" spans="2:14" hidden="1" x14ac:dyDescent="0.3">
      <c r="B55" t="s">
        <v>131</v>
      </c>
      <c r="C55" t="str">
        <f>IF(B55="","",VLOOKUP(B55,'CSI Codes'!$C$4:$D$13,2,))</f>
        <v>Div 26</v>
      </c>
      <c r="D55" t="s">
        <v>146</v>
      </c>
      <c r="E55">
        <v>20</v>
      </c>
      <c r="F55" s="2">
        <v>40000</v>
      </c>
      <c r="M55" t="s">
        <v>120</v>
      </c>
      <c r="N55" t="s">
        <v>171</v>
      </c>
    </row>
    <row r="56" spans="2:14" hidden="1" x14ac:dyDescent="0.3">
      <c r="B56" t="s">
        <v>131</v>
      </c>
      <c r="C56" t="str">
        <f>IF(B56="","",VLOOKUP(B56,'CSI Codes'!$C$4:$D$13,2,))</f>
        <v>Div 26</v>
      </c>
      <c r="D56" t="s">
        <v>147</v>
      </c>
      <c r="E56">
        <v>10</v>
      </c>
      <c r="F56" s="2">
        <v>40000</v>
      </c>
      <c r="M56" t="s">
        <v>129</v>
      </c>
      <c r="N56" t="s">
        <v>171</v>
      </c>
    </row>
    <row r="57" spans="2:14" hidden="1" x14ac:dyDescent="0.3">
      <c r="B57" t="s">
        <v>131</v>
      </c>
      <c r="C57" t="str">
        <f>IF(B57="","",VLOOKUP(B57,'CSI Codes'!$C$4:$D$13,2,))</f>
        <v>Div 26</v>
      </c>
      <c r="D57" t="s">
        <v>149</v>
      </c>
      <c r="E57">
        <v>15</v>
      </c>
      <c r="F57" s="2">
        <v>75000</v>
      </c>
      <c r="M57" t="s">
        <v>46</v>
      </c>
      <c r="N57" t="s">
        <v>217</v>
      </c>
    </row>
    <row r="58" spans="2:14" hidden="1" x14ac:dyDescent="0.3">
      <c r="B58" t="s">
        <v>4</v>
      </c>
      <c r="C58" t="str">
        <f>IF(B58="","",VLOOKUP(B58,'CSI Codes'!$C$4:$D$13,2,))</f>
        <v>Div  32</v>
      </c>
      <c r="D58" t="s">
        <v>32</v>
      </c>
      <c r="E58">
        <v>30</v>
      </c>
      <c r="F58" s="2">
        <v>5.5</v>
      </c>
      <c r="M58" t="s">
        <v>71</v>
      </c>
      <c r="N58" t="s">
        <v>225</v>
      </c>
    </row>
    <row r="59" spans="2:14" hidden="1" x14ac:dyDescent="0.3">
      <c r="B59" t="s">
        <v>4</v>
      </c>
      <c r="C59" t="str">
        <f>IF(B59="","",VLOOKUP(B59,'CSI Codes'!$C$4:$D$13,2,))</f>
        <v>Div  32</v>
      </c>
      <c r="D59" t="s">
        <v>33</v>
      </c>
      <c r="E59">
        <v>30</v>
      </c>
      <c r="F59" s="2">
        <v>7.5</v>
      </c>
      <c r="M59" t="s">
        <v>228</v>
      </c>
      <c r="N59" t="s">
        <v>171</v>
      </c>
    </row>
    <row r="60" spans="2:14" hidden="1" x14ac:dyDescent="0.3">
      <c r="B60" t="s">
        <v>4</v>
      </c>
      <c r="C60" t="str">
        <f>IF(B60="","",VLOOKUP(B60,'CSI Codes'!$C$4:$D$13,2,))</f>
        <v>Div  32</v>
      </c>
      <c r="D60" t="s">
        <v>110</v>
      </c>
      <c r="E60">
        <v>5</v>
      </c>
      <c r="F60" s="2">
        <v>0.35</v>
      </c>
      <c r="M60" t="s">
        <v>227</v>
      </c>
      <c r="N60" t="s">
        <v>171</v>
      </c>
    </row>
    <row r="61" spans="2:14" hidden="1" x14ac:dyDescent="0.3">
      <c r="B61" t="s">
        <v>8</v>
      </c>
      <c r="C61" t="str">
        <f>IF(B61="","",VLOOKUP(B61,'CSI Codes'!$C$4:$D$13,2,))</f>
        <v>Div 22</v>
      </c>
      <c r="D61" t="s">
        <v>145</v>
      </c>
      <c r="E61">
        <v>30</v>
      </c>
      <c r="F61" s="2">
        <v>18</v>
      </c>
      <c r="M61" t="s">
        <v>66</v>
      </c>
      <c r="N61" t="s">
        <v>66</v>
      </c>
    </row>
    <row r="62" spans="2:14" hidden="1" x14ac:dyDescent="0.3">
      <c r="B62" t="s">
        <v>8</v>
      </c>
      <c r="C62" t="str">
        <f>IF(B62="","",VLOOKUP(B62,'CSI Codes'!$C$4:$D$13,2,))</f>
        <v>Div 22</v>
      </c>
      <c r="D62" t="s">
        <v>144</v>
      </c>
      <c r="E62">
        <v>25</v>
      </c>
      <c r="F62" s="2">
        <v>50000</v>
      </c>
      <c r="M62" t="s">
        <v>59</v>
      </c>
      <c r="N62" t="s">
        <v>197</v>
      </c>
    </row>
    <row r="63" spans="2:14" hidden="1" x14ac:dyDescent="0.3">
      <c r="B63" t="s">
        <v>8</v>
      </c>
      <c r="C63" t="str">
        <f>IF(B63="","",VLOOKUP(B63,'CSI Codes'!$C$4:$D$13,2,))</f>
        <v>Div 22</v>
      </c>
      <c r="D63" t="s">
        <v>153</v>
      </c>
      <c r="E63">
        <v>30</v>
      </c>
      <c r="F63" s="2">
        <v>1600</v>
      </c>
      <c r="M63" t="s">
        <v>138</v>
      </c>
      <c r="N63" t="s">
        <v>197</v>
      </c>
    </row>
    <row r="64" spans="2:14" hidden="1" x14ac:dyDescent="0.3">
      <c r="B64" t="s">
        <v>8</v>
      </c>
      <c r="C64" t="str">
        <f>IF(B64="","",VLOOKUP(B64,'CSI Codes'!$C$4:$D$13,2,))</f>
        <v>Div 22</v>
      </c>
      <c r="D64" t="s">
        <v>152</v>
      </c>
      <c r="E64">
        <v>30</v>
      </c>
      <c r="F64" s="2">
        <v>1100</v>
      </c>
      <c r="M64" t="s">
        <v>136</v>
      </c>
      <c r="N64" t="s">
        <v>197</v>
      </c>
    </row>
    <row r="65" spans="2:14" hidden="1" x14ac:dyDescent="0.3">
      <c r="B65" t="s">
        <v>8</v>
      </c>
      <c r="C65" t="str">
        <f>IF(B65="","",VLOOKUP(B65,'CSI Codes'!$C$4:$D$13,2,))</f>
        <v>Div 22</v>
      </c>
      <c r="D65" t="s">
        <v>36</v>
      </c>
      <c r="E65">
        <v>30</v>
      </c>
      <c r="F65" s="2">
        <v>1600</v>
      </c>
      <c r="M65" t="s">
        <v>164</v>
      </c>
      <c r="N65" t="s">
        <v>197</v>
      </c>
    </row>
    <row r="66" spans="2:14" hidden="1" x14ac:dyDescent="0.3">
      <c r="B66" t="s">
        <v>8</v>
      </c>
      <c r="C66" t="str">
        <f>IF(B66="","",VLOOKUP(B66,'CSI Codes'!$C$4:$D$13,2,))</f>
        <v>Div 22</v>
      </c>
      <c r="D66" t="s">
        <v>243</v>
      </c>
      <c r="E66">
        <v>10</v>
      </c>
      <c r="F66" s="2">
        <v>1250</v>
      </c>
      <c r="M66" t="s">
        <v>165</v>
      </c>
      <c r="N66" t="s">
        <v>197</v>
      </c>
    </row>
    <row r="67" spans="2:14" hidden="1" x14ac:dyDescent="0.3">
      <c r="B67" t="s">
        <v>8</v>
      </c>
      <c r="C67" t="str">
        <f>IF(B67="","",VLOOKUP(B67,'CSI Codes'!$C$4:$D$13,2,))</f>
        <v>Div 22</v>
      </c>
      <c r="D67" t="s">
        <v>244</v>
      </c>
      <c r="E67">
        <v>10</v>
      </c>
      <c r="F67" s="2">
        <v>5000</v>
      </c>
      <c r="M67" t="s">
        <v>135</v>
      </c>
      <c r="N67" t="s">
        <v>197</v>
      </c>
    </row>
    <row r="68" spans="2:14" hidden="1" x14ac:dyDescent="0.3">
      <c r="B68" t="s">
        <v>8</v>
      </c>
      <c r="C68" t="str">
        <f>IF(B68="","",VLOOKUP(B68,'CSI Codes'!$C$4:$D$13,2,))</f>
        <v>Div 22</v>
      </c>
      <c r="D68" t="s">
        <v>245</v>
      </c>
      <c r="E68">
        <v>10</v>
      </c>
      <c r="F68" s="2">
        <v>2000</v>
      </c>
      <c r="M68" t="s">
        <v>133</v>
      </c>
      <c r="N68" t="s">
        <v>197</v>
      </c>
    </row>
    <row r="69" spans="2:14" hidden="1" x14ac:dyDescent="0.3">
      <c r="B69" t="s">
        <v>8</v>
      </c>
      <c r="C69" t="str">
        <f>IF(B69="","",VLOOKUP(B69,'CSI Codes'!$C$4:$D$13,2,))</f>
        <v>Div 22</v>
      </c>
      <c r="D69" t="s">
        <v>246</v>
      </c>
      <c r="E69">
        <v>10</v>
      </c>
      <c r="F69" s="2">
        <v>2500</v>
      </c>
      <c r="M69" t="s">
        <v>154</v>
      </c>
      <c r="N69" t="s">
        <v>197</v>
      </c>
    </row>
    <row r="70" spans="2:14" x14ac:dyDescent="0.3">
      <c r="B70" t="s">
        <v>3</v>
      </c>
      <c r="C70" t="str">
        <f>IF(B70="","",VLOOKUP(B70,'CSI Codes'!$C$4:$D$13,2,))</f>
        <v>Div 07</v>
      </c>
      <c r="D70" t="s">
        <v>20</v>
      </c>
      <c r="E70">
        <v>30</v>
      </c>
      <c r="F70" s="2">
        <v>18</v>
      </c>
      <c r="M70" t="s">
        <v>134</v>
      </c>
      <c r="N70" t="s">
        <v>197</v>
      </c>
    </row>
    <row r="71" spans="2:14" x14ac:dyDescent="0.3">
      <c r="B71" t="s">
        <v>3</v>
      </c>
      <c r="C71" t="str">
        <f>IF(B71="","",VLOOKUP(B71,'CSI Codes'!$C$4:$D$13,2,))</f>
        <v>Div 07</v>
      </c>
      <c r="D71" t="s">
        <v>21</v>
      </c>
      <c r="E71">
        <v>25</v>
      </c>
      <c r="F71" s="2">
        <v>15</v>
      </c>
      <c r="M71" t="s">
        <v>58</v>
      </c>
      <c r="N71" t="s">
        <v>197</v>
      </c>
    </row>
    <row r="72" spans="2:14" x14ac:dyDescent="0.3">
      <c r="B72" t="s">
        <v>3</v>
      </c>
      <c r="C72" t="str">
        <f>IF(B72="","",VLOOKUP(B72,'CSI Codes'!$C$4:$D$13,2,))</f>
        <v>Div 07</v>
      </c>
      <c r="D72" t="s">
        <v>22</v>
      </c>
      <c r="E72">
        <v>20</v>
      </c>
      <c r="F72" s="2">
        <v>13.5</v>
      </c>
      <c r="M72" t="s">
        <v>139</v>
      </c>
      <c r="N72" t="s">
        <v>197</v>
      </c>
    </row>
    <row r="73" spans="2:14" x14ac:dyDescent="0.3">
      <c r="B73" t="s">
        <v>3</v>
      </c>
      <c r="C73" t="str">
        <f>IF(B73="","",VLOOKUP(B73,'CSI Codes'!$C$4:$D$13,2,))</f>
        <v>Div 07</v>
      </c>
      <c r="D73" t="s">
        <v>23</v>
      </c>
      <c r="E73">
        <v>10</v>
      </c>
      <c r="F73" s="2">
        <v>10</v>
      </c>
      <c r="M73" t="s">
        <v>53</v>
      </c>
      <c r="N73" t="s">
        <v>218</v>
      </c>
    </row>
    <row r="74" spans="2:14" x14ac:dyDescent="0.3">
      <c r="B74" t="s">
        <v>3</v>
      </c>
      <c r="C74" t="str">
        <f>IF(B74="","",VLOOKUP(B74,'CSI Codes'!$C$4:$D$13,2,))</f>
        <v>Div 07</v>
      </c>
      <c r="D74" t="s">
        <v>25</v>
      </c>
      <c r="E74">
        <v>15</v>
      </c>
      <c r="F74" s="2">
        <v>15</v>
      </c>
      <c r="M74" t="s">
        <v>54</v>
      </c>
      <c r="N74" t="s">
        <v>219</v>
      </c>
    </row>
    <row r="75" spans="2:14" x14ac:dyDescent="0.3">
      <c r="B75" t="s">
        <v>3</v>
      </c>
      <c r="C75" t="str">
        <f>IF(B75="","",VLOOKUP(B75,'CSI Codes'!$C$4:$D$13,2,))</f>
        <v>Div 07</v>
      </c>
      <c r="D75" t="s">
        <v>24</v>
      </c>
      <c r="E75">
        <v>10</v>
      </c>
      <c r="F75" s="2">
        <v>12</v>
      </c>
      <c r="M75" t="s">
        <v>229</v>
      </c>
      <c r="N75" t="s">
        <v>170</v>
      </c>
    </row>
    <row r="76" spans="2:14" x14ac:dyDescent="0.3">
      <c r="B76" t="s">
        <v>3</v>
      </c>
      <c r="C76" t="str">
        <f>IF(B76="","",VLOOKUP(B76,'CSI Codes'!$C$4:$D$13,2,))</f>
        <v>Div 07</v>
      </c>
      <c r="D76" t="s">
        <v>26</v>
      </c>
      <c r="E76">
        <v>25</v>
      </c>
      <c r="F76" s="2">
        <v>25</v>
      </c>
      <c r="M76" t="s">
        <v>127</v>
      </c>
      <c r="N76" t="s">
        <v>170</v>
      </c>
    </row>
    <row r="77" spans="2:14" x14ac:dyDescent="0.3">
      <c r="B77" t="s">
        <v>3</v>
      </c>
      <c r="C77" t="str">
        <f>IF(B77="","",VLOOKUP(B77,'CSI Codes'!$C$4:$D$13,2,))</f>
        <v>Div 07</v>
      </c>
      <c r="D77" t="s">
        <v>29</v>
      </c>
      <c r="E77">
        <v>15</v>
      </c>
      <c r="F77" s="2">
        <v>9.5</v>
      </c>
      <c r="M77" t="s">
        <v>231</v>
      </c>
      <c r="N77" t="s">
        <v>170</v>
      </c>
    </row>
    <row r="78" spans="2:14" x14ac:dyDescent="0.3">
      <c r="B78" t="s">
        <v>3</v>
      </c>
      <c r="C78" t="str">
        <f>IF(B78="","",VLOOKUP(B78,'CSI Codes'!$C$4:$D$13,2,))</f>
        <v>Div 07</v>
      </c>
      <c r="D78" t="s">
        <v>30</v>
      </c>
      <c r="E78">
        <v>50</v>
      </c>
      <c r="F78" s="2">
        <v>25</v>
      </c>
      <c r="M78" t="s">
        <v>230</v>
      </c>
      <c r="N78" t="s">
        <v>170</v>
      </c>
    </row>
    <row r="79" spans="2:14" x14ac:dyDescent="0.3">
      <c r="B79" t="s">
        <v>3</v>
      </c>
      <c r="C79" t="str">
        <f>IF(B79="","",VLOOKUP(B79,'CSI Codes'!$C$4:$D$13,2,))</f>
        <v>Div 07</v>
      </c>
      <c r="D79" t="s">
        <v>31</v>
      </c>
      <c r="E79">
        <v>50</v>
      </c>
      <c r="F79" s="2">
        <v>25</v>
      </c>
      <c r="M79" t="s">
        <v>132</v>
      </c>
      <c r="N79" t="s">
        <v>170</v>
      </c>
    </row>
    <row r="80" spans="2:14" x14ac:dyDescent="0.3">
      <c r="B80" t="s">
        <v>3</v>
      </c>
      <c r="C80" t="str">
        <f>IF(B80="","",VLOOKUP(B80,'CSI Codes'!$C$4:$D$13,2,))</f>
        <v>Div 07</v>
      </c>
      <c r="D80" t="s">
        <v>77</v>
      </c>
      <c r="E80">
        <v>10</v>
      </c>
      <c r="F80" s="2">
        <v>15</v>
      </c>
      <c r="M80" t="s">
        <v>125</v>
      </c>
      <c r="N80" t="s">
        <v>170</v>
      </c>
    </row>
    <row r="81" spans="2:14" hidden="1" x14ac:dyDescent="0.3">
      <c r="B81" t="s">
        <v>131</v>
      </c>
      <c r="C81" t="str">
        <f>IF(B81="","",VLOOKUP(B81,'CSI Codes'!$C$4:$D$13,2,))</f>
        <v>Div 26</v>
      </c>
      <c r="D81" t="s">
        <v>38</v>
      </c>
      <c r="E81">
        <v>15</v>
      </c>
      <c r="F81" s="2">
        <v>20000</v>
      </c>
      <c r="M81" t="s">
        <v>126</v>
      </c>
      <c r="N81" t="s">
        <v>170</v>
      </c>
    </row>
    <row r="82" spans="2:14" x14ac:dyDescent="0.3">
      <c r="B82" t="s">
        <v>3</v>
      </c>
      <c r="C82" t="str">
        <f>IF(B82="","",VLOOKUP(B82,'CSI Codes'!$C$4:$D$13,2,))</f>
        <v>Div 07</v>
      </c>
      <c r="D82" t="s">
        <v>155</v>
      </c>
      <c r="E82">
        <v>10</v>
      </c>
      <c r="F82" s="2">
        <v>8</v>
      </c>
      <c r="M82" t="s">
        <v>233</v>
      </c>
      <c r="N82" t="s">
        <v>170</v>
      </c>
    </row>
    <row r="83" spans="2:14" hidden="1" x14ac:dyDescent="0.3">
      <c r="B83" t="s">
        <v>11</v>
      </c>
      <c r="C83" t="str">
        <f>IF(B83="","",VLOOKUP(B83,'CSI Codes'!$C$4:$D$13,2,))</f>
        <v>Div 32</v>
      </c>
      <c r="D83" t="s">
        <v>83</v>
      </c>
      <c r="E83">
        <v>15</v>
      </c>
      <c r="F83" s="2">
        <v>30.5</v>
      </c>
      <c r="M83" t="s">
        <v>70</v>
      </c>
      <c r="N83" t="s">
        <v>225</v>
      </c>
    </row>
    <row r="84" spans="2:14" hidden="1" x14ac:dyDescent="0.3">
      <c r="B84" t="s">
        <v>11</v>
      </c>
      <c r="C84" t="str">
        <f>IF(B84="","",VLOOKUP(B84,'CSI Codes'!$C$4:$D$13,2,))</f>
        <v>Div 32</v>
      </c>
      <c r="D84" t="s">
        <v>90</v>
      </c>
      <c r="E84">
        <v>25</v>
      </c>
      <c r="F84" s="2">
        <v>150</v>
      </c>
      <c r="M84" t="s">
        <v>23</v>
      </c>
      <c r="N84" t="s">
        <v>176</v>
      </c>
    </row>
    <row r="85" spans="2:14" hidden="1" x14ac:dyDescent="0.3">
      <c r="B85" t="s">
        <v>11</v>
      </c>
      <c r="C85" t="str">
        <f>IF(B85="","",VLOOKUP(B85,'CSI Codes'!$C$4:$D$13,2,))</f>
        <v>Div 32</v>
      </c>
      <c r="D85" t="s">
        <v>88</v>
      </c>
      <c r="E85">
        <v>25</v>
      </c>
      <c r="F85" s="2">
        <v>110</v>
      </c>
      <c r="M85" t="s">
        <v>153</v>
      </c>
      <c r="N85" t="s">
        <v>200</v>
      </c>
    </row>
    <row r="86" spans="2:14" hidden="1" x14ac:dyDescent="0.3">
      <c r="B86" t="s">
        <v>5</v>
      </c>
      <c r="C86" t="str">
        <f>IF(B86="","",VLOOKUP(B86,'CSI Codes'!$C$4:$D$13,2,))</f>
        <v>Div 23</v>
      </c>
      <c r="D86" t="s">
        <v>164</v>
      </c>
      <c r="E86">
        <v>20</v>
      </c>
      <c r="F86" s="2">
        <f>20*2500</f>
        <v>50000</v>
      </c>
      <c r="M86" t="s">
        <v>52</v>
      </c>
      <c r="N86" t="s">
        <v>217</v>
      </c>
    </row>
    <row r="87" spans="2:14" hidden="1" x14ac:dyDescent="0.3">
      <c r="B87" t="s">
        <v>5</v>
      </c>
      <c r="C87" t="str">
        <f>IF(B87="","",VLOOKUP(B87,'CSI Codes'!$C$4:$D$13,2,))</f>
        <v>Div 23</v>
      </c>
      <c r="D87" t="s">
        <v>165</v>
      </c>
      <c r="E87">
        <v>20</v>
      </c>
      <c r="F87" s="2">
        <f>25*2500</f>
        <v>62500</v>
      </c>
      <c r="M87" t="s">
        <v>75</v>
      </c>
      <c r="N87" t="s">
        <v>226</v>
      </c>
    </row>
    <row r="88" spans="2:14" hidden="1" x14ac:dyDescent="0.3">
      <c r="B88" t="s">
        <v>9</v>
      </c>
      <c r="C88" t="str">
        <f>IF(B88="","",VLOOKUP(B88,'CSI Codes'!$C$4:$D$13,2,))</f>
        <v>Div 26</v>
      </c>
      <c r="D88" t="s">
        <v>227</v>
      </c>
      <c r="E88">
        <v>20</v>
      </c>
      <c r="F88" s="2">
        <v>300</v>
      </c>
      <c r="M88" t="s">
        <v>76</v>
      </c>
      <c r="N88" t="s">
        <v>226</v>
      </c>
    </row>
    <row r="89" spans="2:14" hidden="1" x14ac:dyDescent="0.3">
      <c r="B89" t="s">
        <v>9</v>
      </c>
      <c r="C89" t="str">
        <f>IF(B89="","",VLOOKUP(B89,'CSI Codes'!$C$4:$D$13,2,))</f>
        <v>Div 26</v>
      </c>
      <c r="D89" t="s">
        <v>228</v>
      </c>
      <c r="E89">
        <v>20</v>
      </c>
      <c r="F89" s="2">
        <v>400</v>
      </c>
      <c r="M89" t="s">
        <v>44</v>
      </c>
      <c r="N89" t="s">
        <v>217</v>
      </c>
    </row>
    <row r="90" spans="2:14" hidden="1" x14ac:dyDescent="0.3">
      <c r="B90" t="s">
        <v>9</v>
      </c>
      <c r="C90" t="str">
        <f>IF(B90="","",VLOOKUP(B90,'CSI Codes'!$C$4:$D$13,2,))</f>
        <v>Div 26</v>
      </c>
      <c r="D90" t="s">
        <v>233</v>
      </c>
      <c r="E90">
        <v>30</v>
      </c>
      <c r="F90" s="2">
        <v>145000</v>
      </c>
      <c r="M90" t="s">
        <v>45</v>
      </c>
      <c r="N90" t="s">
        <v>220</v>
      </c>
    </row>
    <row r="91" spans="2:14" hidden="1" x14ac:dyDescent="0.3">
      <c r="B91" t="s">
        <v>9</v>
      </c>
      <c r="C91" t="str">
        <f>IF(B91="","",VLOOKUP(B91,'CSI Codes'!$C$4:$D$13,2,))</f>
        <v>Div 26</v>
      </c>
      <c r="D91" t="s">
        <v>229</v>
      </c>
      <c r="E91">
        <v>30</v>
      </c>
      <c r="F91" s="2">
        <v>8500</v>
      </c>
      <c r="M91" t="s">
        <v>74</v>
      </c>
      <c r="N91" t="s">
        <v>226</v>
      </c>
    </row>
    <row r="92" spans="2:14" hidden="1" x14ac:dyDescent="0.3">
      <c r="B92" t="s">
        <v>9</v>
      </c>
      <c r="C92" t="str">
        <f>IF(B92="","",VLOOKUP(B92,'CSI Codes'!$C$4:$D$13,2,))</f>
        <v>Div 26</v>
      </c>
      <c r="D92" t="s">
        <v>231</v>
      </c>
      <c r="E92">
        <v>30</v>
      </c>
      <c r="F92" s="2">
        <v>10500</v>
      </c>
      <c r="M92" t="s">
        <v>110</v>
      </c>
      <c r="N92" t="s">
        <v>208</v>
      </c>
    </row>
    <row r="93" spans="2:14" hidden="1" x14ac:dyDescent="0.3">
      <c r="B93" t="s">
        <v>9</v>
      </c>
      <c r="C93" t="str">
        <f>IF(B93="","",VLOOKUP(B93,'CSI Codes'!$C$4:$D$13,2,))</f>
        <v>Div 26</v>
      </c>
      <c r="D93" t="s">
        <v>230</v>
      </c>
      <c r="E93">
        <v>30</v>
      </c>
      <c r="F93" s="2">
        <v>10500</v>
      </c>
      <c r="M93" t="s">
        <v>148</v>
      </c>
      <c r="N93" t="s">
        <v>213</v>
      </c>
    </row>
    <row r="94" spans="2:14" hidden="1" x14ac:dyDescent="0.3">
      <c r="B94" t="s">
        <v>9</v>
      </c>
      <c r="C94" t="str">
        <f>IF(B94="","",VLOOKUP(B94,'CSI Codes'!$C$4:$D$13,2,))</f>
        <v>Div 26</v>
      </c>
      <c r="D94" t="s">
        <v>232</v>
      </c>
      <c r="E94">
        <v>30</v>
      </c>
      <c r="F94" s="2">
        <v>8500</v>
      </c>
      <c r="M94" t="s">
        <v>25</v>
      </c>
      <c r="N94" t="s">
        <v>202</v>
      </c>
    </row>
    <row r="95" spans="2:14" hidden="1" x14ac:dyDescent="0.3">
      <c r="B95" t="s">
        <v>9</v>
      </c>
      <c r="C95" t="str">
        <f>IF(B95="","",VLOOKUP(B95,'CSI Codes'!$C$4:$D$13,2,))</f>
        <v>Div 26</v>
      </c>
      <c r="D95" t="s">
        <v>239</v>
      </c>
      <c r="E95">
        <v>30</v>
      </c>
      <c r="F95" s="2">
        <v>8500</v>
      </c>
      <c r="M95" t="s">
        <v>24</v>
      </c>
      <c r="N95" t="s">
        <v>202</v>
      </c>
    </row>
    <row r="96" spans="2:14" hidden="1" x14ac:dyDescent="0.3">
      <c r="B96" t="s">
        <v>9</v>
      </c>
      <c r="C96" t="str">
        <f>IF(B96="","",VLOOKUP(B96,'CSI Codes'!$C$4:$D$13,2,))</f>
        <v>Div 26</v>
      </c>
      <c r="D96" t="s">
        <v>240</v>
      </c>
      <c r="E96">
        <v>30</v>
      </c>
      <c r="F96" s="2">
        <v>8500</v>
      </c>
      <c r="M96" t="s">
        <v>121</v>
      </c>
      <c r="N96" t="s">
        <v>171</v>
      </c>
    </row>
    <row r="97" spans="2:14" hidden="1" x14ac:dyDescent="0.3">
      <c r="B97" t="s">
        <v>8</v>
      </c>
      <c r="C97" t="str">
        <f>IF(B97="","",VLOOKUP(B97,'CSI Codes'!$C$4:$D$13,2,))</f>
        <v>Div 22</v>
      </c>
      <c r="D97" t="s">
        <v>247</v>
      </c>
      <c r="E97">
        <v>10</v>
      </c>
      <c r="F97" s="2">
        <v>1250</v>
      </c>
      <c r="M97" t="s">
        <v>26</v>
      </c>
      <c r="N97" t="s">
        <v>203</v>
      </c>
    </row>
    <row r="98" spans="2:14" hidden="1" x14ac:dyDescent="0.3">
      <c r="B98" t="s">
        <v>8</v>
      </c>
      <c r="C98" t="str">
        <f>IF(B98="","",VLOOKUP(B98,'CSI Codes'!$C$4:$D$13,2,))</f>
        <v>Div 22</v>
      </c>
      <c r="D98" t="s">
        <v>242</v>
      </c>
      <c r="E98">
        <v>10</v>
      </c>
      <c r="F98" s="2">
        <v>1500</v>
      </c>
      <c r="M98" t="s">
        <v>152</v>
      </c>
      <c r="N98" t="s">
        <v>200</v>
      </c>
    </row>
    <row r="99" spans="2:14" hidden="1" x14ac:dyDescent="0.3">
      <c r="B99" t="s">
        <v>8</v>
      </c>
      <c r="C99" t="str">
        <f>IF(B99="","",VLOOKUP(B99,'CSI Codes'!$C$4:$D$13,2,))</f>
        <v>Div 22</v>
      </c>
      <c r="D99" t="s">
        <v>248</v>
      </c>
      <c r="E99">
        <v>10</v>
      </c>
      <c r="F99" s="2">
        <v>1250</v>
      </c>
      <c r="M99" t="s">
        <v>37</v>
      </c>
      <c r="N99" t="s">
        <v>200</v>
      </c>
    </row>
    <row r="100" spans="2:14" hidden="1" x14ac:dyDescent="0.3">
      <c r="B100" t="s">
        <v>8</v>
      </c>
      <c r="C100" t="str">
        <f>IF(B100="","",VLOOKUP(B100,'CSI Codes'!$C$4:$D$13,2,))</f>
        <v>Div 22</v>
      </c>
      <c r="D100" t="s">
        <v>249</v>
      </c>
      <c r="E100">
        <v>10</v>
      </c>
      <c r="F100" s="2">
        <v>5000</v>
      </c>
      <c r="M100" t="s">
        <v>41</v>
      </c>
      <c r="N100" t="s">
        <v>220</v>
      </c>
    </row>
    <row r="101" spans="2:14" hidden="1" x14ac:dyDescent="0.3">
      <c r="B101" t="s">
        <v>8</v>
      </c>
      <c r="C101" t="str">
        <f>IF(B101="","",VLOOKUP(B101,'CSI Codes'!$C$4:$D$13,2,))</f>
        <v>Div 22</v>
      </c>
      <c r="D101" t="s">
        <v>247</v>
      </c>
      <c r="E101">
        <v>10</v>
      </c>
      <c r="F101" s="2">
        <v>2000</v>
      </c>
      <c r="M101" t="s">
        <v>40</v>
      </c>
      <c r="N101" t="s">
        <v>220</v>
      </c>
    </row>
    <row r="102" spans="2:14" hidden="1" x14ac:dyDescent="0.3">
      <c r="B102" t="s">
        <v>8</v>
      </c>
      <c r="C102" t="str">
        <f>IF(B102="","",VLOOKUP(B102,'CSI Codes'!$C$4:$D$13,2,))</f>
        <v>Div 22</v>
      </c>
      <c r="D102" t="s">
        <v>251</v>
      </c>
      <c r="E102">
        <v>10</v>
      </c>
      <c r="F102" s="2">
        <v>2500</v>
      </c>
      <c r="M102" t="s">
        <v>77</v>
      </c>
      <c r="N102" t="s">
        <v>204</v>
      </c>
    </row>
    <row r="103" spans="2:14" hidden="1" x14ac:dyDescent="0.3">
      <c r="B103" t="s">
        <v>8</v>
      </c>
      <c r="C103" t="str">
        <f>IF(B103="","",VLOOKUP(B103,'CSI Codes'!$C$4:$D$13,2,))</f>
        <v>Div 22</v>
      </c>
      <c r="D103" t="s">
        <v>252</v>
      </c>
      <c r="E103">
        <v>10</v>
      </c>
      <c r="F103" s="2">
        <v>1250</v>
      </c>
      <c r="M103" t="s">
        <v>51</v>
      </c>
      <c r="N103" t="s">
        <v>217</v>
      </c>
    </row>
    <row r="104" spans="2:14" hidden="1" x14ac:dyDescent="0.3">
      <c r="B104" t="s">
        <v>8</v>
      </c>
      <c r="C104" t="str">
        <f>IF(B104="","",VLOOKUP(B104,'CSI Codes'!$C$4:$D$13,2,))</f>
        <v>Div 22</v>
      </c>
      <c r="D104" t="s">
        <v>253</v>
      </c>
      <c r="E104">
        <v>10</v>
      </c>
      <c r="F104" s="2">
        <v>1500</v>
      </c>
      <c r="M104" t="s">
        <v>42</v>
      </c>
      <c r="N104" t="s">
        <v>217</v>
      </c>
    </row>
    <row r="105" spans="2:14" hidden="1" x14ac:dyDescent="0.3">
      <c r="B105" t="s">
        <v>8</v>
      </c>
      <c r="C105" t="str">
        <f>IF(B105="","",VLOOKUP(B105,'CSI Codes'!$C$4:$D$13,2,))</f>
        <v>Div 22</v>
      </c>
      <c r="D105" t="s">
        <v>241</v>
      </c>
      <c r="E105">
        <v>10</v>
      </c>
      <c r="F105" s="2">
        <v>800</v>
      </c>
      <c r="M105" t="s">
        <v>43</v>
      </c>
      <c r="N105" t="s">
        <v>220</v>
      </c>
    </row>
    <row r="106" spans="2:14" hidden="1" x14ac:dyDescent="0.3">
      <c r="B106" t="s">
        <v>8</v>
      </c>
      <c r="C106" t="str">
        <f>IF(B106="","",VLOOKUP(B106,'CSI Codes'!$C$4:$D$13,2,))</f>
        <v>Div 22</v>
      </c>
      <c r="D106" t="s">
        <v>254</v>
      </c>
      <c r="E106">
        <v>10</v>
      </c>
      <c r="F106" s="2">
        <v>800</v>
      </c>
      <c r="M106" t="s">
        <v>55</v>
      </c>
      <c r="N106" t="s">
        <v>221</v>
      </c>
    </row>
    <row r="107" spans="2:14" hidden="1" x14ac:dyDescent="0.3">
      <c r="B107" t="s">
        <v>11</v>
      </c>
      <c r="C107" t="str">
        <f>IF(B107="","",VLOOKUP(B107,'CSI Codes'!$C$4:$D$13,2,))</f>
        <v>Div 32</v>
      </c>
      <c r="D107" t="s">
        <v>89</v>
      </c>
      <c r="E107">
        <v>25</v>
      </c>
      <c r="F107" s="2">
        <v>130</v>
      </c>
      <c r="M107" t="s">
        <v>36</v>
      </c>
      <c r="N107" t="s">
        <v>200</v>
      </c>
    </row>
    <row r="108" spans="2:14" hidden="1" x14ac:dyDescent="0.3">
      <c r="B108" t="s">
        <v>11</v>
      </c>
      <c r="C108" t="str">
        <f>IF(B108="","",VLOOKUP(B108,'CSI Codes'!$C$4:$D$13,2,))</f>
        <v>Div 32</v>
      </c>
      <c r="D108" t="s">
        <v>81</v>
      </c>
      <c r="E108">
        <v>15</v>
      </c>
      <c r="F108" s="2">
        <v>35</v>
      </c>
      <c r="M108" t="s">
        <v>143</v>
      </c>
      <c r="N108" t="s">
        <v>211</v>
      </c>
    </row>
    <row r="109" spans="2:14" hidden="1" x14ac:dyDescent="0.3">
      <c r="B109" t="s">
        <v>11</v>
      </c>
      <c r="C109" t="str">
        <f>IF(B109="","",VLOOKUP(B109,'CSI Codes'!$C$4:$D$13,2,))</f>
        <v>Div 32</v>
      </c>
      <c r="D109" t="s">
        <v>78</v>
      </c>
      <c r="E109">
        <v>15</v>
      </c>
      <c r="F109" s="2">
        <v>18.75</v>
      </c>
      <c r="M109" t="s">
        <v>142</v>
      </c>
      <c r="N109" t="s">
        <v>211</v>
      </c>
    </row>
    <row r="110" spans="2:14" hidden="1" x14ac:dyDescent="0.3">
      <c r="B110" t="s">
        <v>11</v>
      </c>
      <c r="C110" t="str">
        <f>IF(B110="","",VLOOKUP(B110,'CSI Codes'!$C$4:$D$13,2,))</f>
        <v>Div 32</v>
      </c>
      <c r="D110" t="s">
        <v>79</v>
      </c>
      <c r="E110">
        <v>15</v>
      </c>
      <c r="F110" s="2">
        <v>22.5</v>
      </c>
      <c r="M110" t="s">
        <v>35</v>
      </c>
      <c r="N110" t="s">
        <v>211</v>
      </c>
    </row>
    <row r="111" spans="2:14" hidden="1" x14ac:dyDescent="0.3">
      <c r="B111" t="s">
        <v>11</v>
      </c>
      <c r="C111" t="str">
        <f>IF(B111="","",VLOOKUP(B111,'CSI Codes'!$C$4:$D$13,2,))</f>
        <v>Div 32</v>
      </c>
      <c r="D111" t="s">
        <v>80</v>
      </c>
      <c r="E111">
        <v>15</v>
      </c>
      <c r="F111" s="2">
        <v>25.5</v>
      </c>
      <c r="M111" t="s">
        <v>34</v>
      </c>
      <c r="N111" t="s">
        <v>211</v>
      </c>
    </row>
    <row r="112" spans="2:14" hidden="1" x14ac:dyDescent="0.3">
      <c r="B112" t="s">
        <v>11</v>
      </c>
      <c r="C112" t="str">
        <f>IF(B112="","",VLOOKUP(B112,'CSI Codes'!$C$4:$D$13,2,))</f>
        <v>Div 32</v>
      </c>
      <c r="D112" t="s">
        <v>87</v>
      </c>
      <c r="E112">
        <v>15</v>
      </c>
      <c r="F112" s="2">
        <v>45</v>
      </c>
      <c r="M112" t="s">
        <v>57</v>
      </c>
      <c r="N112" t="s">
        <v>57</v>
      </c>
    </row>
    <row r="113" spans="2:14" hidden="1" x14ac:dyDescent="0.3">
      <c r="B113" t="s">
        <v>11</v>
      </c>
      <c r="C113" t="str">
        <f>IF(B113="","",VLOOKUP(B113,'CSI Codes'!$C$4:$D$13,2,))</f>
        <v>Div 32</v>
      </c>
      <c r="D113" t="s">
        <v>85</v>
      </c>
      <c r="E113">
        <v>15</v>
      </c>
      <c r="F113" s="2">
        <v>32.5</v>
      </c>
      <c r="M113" t="s">
        <v>48</v>
      </c>
      <c r="N113" t="s">
        <v>222</v>
      </c>
    </row>
    <row r="114" spans="2:14" hidden="1" x14ac:dyDescent="0.3">
      <c r="B114" t="s">
        <v>11</v>
      </c>
      <c r="C114" t="str">
        <f>IF(B114="","",VLOOKUP(B114,'CSI Codes'!$C$4:$D$13,2,))</f>
        <v>Div 32</v>
      </c>
      <c r="D114" t="s">
        <v>86</v>
      </c>
      <c r="E114">
        <v>15</v>
      </c>
      <c r="F114" s="2">
        <v>35.5</v>
      </c>
      <c r="M114" t="s">
        <v>47</v>
      </c>
      <c r="N114" t="s">
        <v>222</v>
      </c>
    </row>
    <row r="115" spans="2:14" hidden="1" x14ac:dyDescent="0.3">
      <c r="B115" t="s">
        <v>7</v>
      </c>
      <c r="D115" t="s">
        <v>336</v>
      </c>
      <c r="E115">
        <v>20</v>
      </c>
      <c r="F115" s="2">
        <v>6.5</v>
      </c>
      <c r="M115" t="s">
        <v>73</v>
      </c>
      <c r="N115" t="s">
        <v>226</v>
      </c>
    </row>
    <row r="116" spans="2:14" hidden="1" x14ac:dyDescent="0.3">
      <c r="B116" t="s">
        <v>12</v>
      </c>
      <c r="D116" t="s">
        <v>73</v>
      </c>
      <c r="E116">
        <v>5</v>
      </c>
      <c r="F116" s="2">
        <v>3.15</v>
      </c>
      <c r="H116" t="s">
        <v>408</v>
      </c>
      <c r="M116" t="s">
        <v>232</v>
      </c>
      <c r="N116" t="s">
        <v>170</v>
      </c>
    </row>
    <row r="117" spans="2:14" hidden="1" x14ac:dyDescent="0.3">
      <c r="B117" t="s">
        <v>9</v>
      </c>
      <c r="C117" t="str">
        <f>IF(B117="","",VLOOKUP(B117,'CSI Codes'!$C$4:$D$13,2,))</f>
        <v>Div 26</v>
      </c>
      <c r="D117" t="s">
        <v>459</v>
      </c>
      <c r="E117">
        <v>30</v>
      </c>
      <c r="F117" s="2">
        <v>8500</v>
      </c>
      <c r="M117" t="s">
        <v>239</v>
      </c>
      <c r="N117" t="s">
        <v>170</v>
      </c>
    </row>
    <row r="118" spans="2:14" hidden="1" x14ac:dyDescent="0.3">
      <c r="B118" t="s">
        <v>4</v>
      </c>
      <c r="C118" t="str">
        <f>IF(B118="","",VLOOKUP(B118,'CSI Codes'!$C$4:$D$13,2,))</f>
        <v>Div  32</v>
      </c>
      <c r="D118" t="s">
        <v>490</v>
      </c>
      <c r="E118">
        <v>50</v>
      </c>
      <c r="F118" s="2">
        <v>8.5</v>
      </c>
      <c r="M118" t="s">
        <v>336</v>
      </c>
      <c r="N118" t="s">
        <v>337</v>
      </c>
    </row>
    <row r="119" spans="2:14" hidden="1" x14ac:dyDescent="0.3">
      <c r="B119" t="s">
        <v>4</v>
      </c>
      <c r="C119" t="str">
        <f>IF(B119="","",VLOOKUP(B119,'CSI Codes'!$C$4:$D$13,2,))</f>
        <v>Div  32</v>
      </c>
      <c r="D119" t="s">
        <v>491</v>
      </c>
      <c r="E119">
        <v>30</v>
      </c>
      <c r="F119" s="2">
        <v>6.5</v>
      </c>
    </row>
    <row r="120" spans="2:14" hidden="1" x14ac:dyDescent="0.3">
      <c r="B120" t="s">
        <v>12</v>
      </c>
      <c r="C120" t="str">
        <f>IF(B120="","",VLOOKUP(B120,'CSI Codes'!$C$4:$D$13,2,))</f>
        <v>Div 13</v>
      </c>
      <c r="D120" t="s">
        <v>76</v>
      </c>
      <c r="E120">
        <v>10</v>
      </c>
      <c r="F120" s="2">
        <v>30</v>
      </c>
    </row>
    <row r="121" spans="2:14" hidden="1" x14ac:dyDescent="0.3">
      <c r="C121" t="str">
        <f>IF(B121="","",VLOOKUP(B121,'CSI Codes'!$C$4:$D$13,2,))</f>
        <v/>
      </c>
    </row>
    <row r="122" spans="2:14" hidden="1" x14ac:dyDescent="0.3">
      <c r="C122" t="str">
        <f>IF(B122="","",VLOOKUP(B122,'CSI Codes'!$C$4:$D$13,2,))</f>
        <v/>
      </c>
    </row>
    <row r="123" spans="2:14" hidden="1" x14ac:dyDescent="0.3">
      <c r="C123" t="str">
        <f>IF(B123="","",VLOOKUP(B123,'CSI Codes'!$C$4:$D$13,2,))</f>
        <v/>
      </c>
    </row>
    <row r="124" spans="2:14" hidden="1" x14ac:dyDescent="0.3">
      <c r="C124" t="str">
        <f>IF(B124="","",VLOOKUP(B124,'CSI Codes'!$C$4:$D$13,2,))</f>
        <v/>
      </c>
    </row>
    <row r="125" spans="2:14" hidden="1" x14ac:dyDescent="0.3">
      <c r="C125" t="str">
        <f>IF(B125="","",VLOOKUP(B125,'CSI Codes'!$C$4:$D$13,2,))</f>
        <v/>
      </c>
    </row>
    <row r="126" spans="2:14" hidden="1" x14ac:dyDescent="0.3">
      <c r="C126" t="str">
        <f>IF(B126="","",VLOOKUP(B126,'CSI Codes'!$C$4:$D$13,2,))</f>
        <v/>
      </c>
    </row>
    <row r="127" spans="2:14" hidden="1" x14ac:dyDescent="0.3">
      <c r="C127" t="str">
        <f>IF(B127="","",VLOOKUP(B127,'CSI Codes'!$C$4:$D$13,2,))</f>
        <v/>
      </c>
    </row>
    <row r="128" spans="2:14" hidden="1" x14ac:dyDescent="0.3">
      <c r="C128" t="str">
        <f>IF(B128="","",VLOOKUP(B128,'CSI Codes'!$C$4:$D$13,2,))</f>
        <v/>
      </c>
    </row>
    <row r="129" spans="3:3" hidden="1" x14ac:dyDescent="0.3">
      <c r="C129" t="str">
        <f>IF(B129="","",VLOOKUP(B129,'CSI Codes'!$C$4:$D$13,2,))</f>
        <v/>
      </c>
    </row>
    <row r="130" spans="3:3" hidden="1" x14ac:dyDescent="0.3">
      <c r="C130" t="str">
        <f>IF(B130="","",VLOOKUP(B130,'CSI Codes'!$C$4:$D$13,2,))</f>
        <v/>
      </c>
    </row>
    <row r="131" spans="3:3" hidden="1" x14ac:dyDescent="0.3">
      <c r="C131" t="str">
        <f>IF(B131="","",VLOOKUP(B131,'CSI Codes'!$C$4:$D$13,2,))</f>
        <v/>
      </c>
    </row>
    <row r="132" spans="3:3" hidden="1" x14ac:dyDescent="0.3">
      <c r="C132" t="str">
        <f>IF(B132="","",VLOOKUP(B132,'CSI Codes'!$C$4:$D$13,2,))</f>
        <v/>
      </c>
    </row>
    <row r="133" spans="3:3" hidden="1" x14ac:dyDescent="0.3">
      <c r="C133" t="str">
        <f>IF(B133="","",VLOOKUP(B133,'CSI Codes'!$C$4:$D$13,2,))</f>
        <v/>
      </c>
    </row>
    <row r="134" spans="3:3" hidden="1" x14ac:dyDescent="0.3">
      <c r="C134" t="str">
        <f>IF(B134="","",VLOOKUP(B134,'CSI Codes'!$C$4:$D$13,2,))</f>
        <v/>
      </c>
    </row>
    <row r="135" spans="3:3" hidden="1" x14ac:dyDescent="0.3">
      <c r="C135" t="str">
        <f>IF(B135="","",VLOOKUP(B135,'CSI Codes'!$C$4:$D$13,2,))</f>
        <v/>
      </c>
    </row>
    <row r="136" spans="3:3" hidden="1" x14ac:dyDescent="0.3">
      <c r="C136" t="str">
        <f>IF(B136="","",VLOOKUP(B136,'CSI Codes'!$C$4:$D$13,2,))</f>
        <v/>
      </c>
    </row>
    <row r="137" spans="3:3" hidden="1" x14ac:dyDescent="0.3">
      <c r="C137" t="str">
        <f>IF(B137="","",VLOOKUP(B137,'CSI Codes'!$C$4:$D$13,2,))</f>
        <v/>
      </c>
    </row>
    <row r="138" spans="3:3" hidden="1" x14ac:dyDescent="0.3">
      <c r="C138" t="str">
        <f>IF(B138="","",VLOOKUP(B138,'CSI Codes'!$C$4:$D$13,2,))</f>
        <v/>
      </c>
    </row>
    <row r="139" spans="3:3" hidden="1" x14ac:dyDescent="0.3">
      <c r="C139" t="str">
        <f>IF(B139="","",VLOOKUP(B139,'CSI Codes'!$C$4:$D$13,2,))</f>
        <v/>
      </c>
    </row>
    <row r="140" spans="3:3" hidden="1" x14ac:dyDescent="0.3">
      <c r="C140" t="str">
        <f>IF(B140="","",VLOOKUP(B140,'CSI Codes'!$C$4:$D$13,2,))</f>
        <v/>
      </c>
    </row>
    <row r="141" spans="3:3" hidden="1" x14ac:dyDescent="0.3">
      <c r="C141" t="str">
        <f>IF(B141="","",VLOOKUP(B141,'CSI Codes'!$C$4:$D$13,2,))</f>
        <v/>
      </c>
    </row>
    <row r="142" spans="3:3" hidden="1" x14ac:dyDescent="0.3">
      <c r="C142" t="str">
        <f>IF(B142="","",VLOOKUP(B142,'CSI Codes'!$C$4:$D$13,2,))</f>
        <v/>
      </c>
    </row>
    <row r="143" spans="3:3" hidden="1" x14ac:dyDescent="0.3">
      <c r="C143" t="str">
        <f>IF(B143="","",VLOOKUP(B143,'CSI Codes'!$C$4:$D$13,2,))</f>
        <v/>
      </c>
    </row>
    <row r="144" spans="3:3" hidden="1" x14ac:dyDescent="0.3">
      <c r="C144" t="str">
        <f>IF(B144="","",VLOOKUP(B144,'CSI Codes'!$C$4:$D$13,2,))</f>
        <v/>
      </c>
    </row>
    <row r="145" spans="3:3" hidden="1" x14ac:dyDescent="0.3">
      <c r="C145" t="str">
        <f>IF(B145="","",VLOOKUP(B145,'CSI Codes'!$C$4:$D$13,2,))</f>
        <v/>
      </c>
    </row>
    <row r="146" spans="3:3" hidden="1" x14ac:dyDescent="0.3">
      <c r="C146" t="str">
        <f>IF(B146="","",VLOOKUP(B146,'CSI Codes'!$C$4:$D$13,2,))</f>
        <v/>
      </c>
    </row>
    <row r="147" spans="3:3" hidden="1" x14ac:dyDescent="0.3">
      <c r="C147" t="str">
        <f>IF(B147="","",VLOOKUP(B147,'CSI Codes'!$C$4:$D$13,2,))</f>
        <v/>
      </c>
    </row>
    <row r="148" spans="3:3" hidden="1" x14ac:dyDescent="0.3">
      <c r="C148" t="str">
        <f>IF(B148="","",VLOOKUP(B148,'CSI Codes'!$C$4:$D$13,2,))</f>
        <v/>
      </c>
    </row>
    <row r="149" spans="3:3" hidden="1" x14ac:dyDescent="0.3">
      <c r="C149" t="str">
        <f>IF(B149="","",VLOOKUP(B149,'CSI Codes'!$C$4:$D$13,2,))</f>
        <v/>
      </c>
    </row>
    <row r="150" spans="3:3" hidden="1" x14ac:dyDescent="0.3">
      <c r="C150" t="str">
        <f>IF(B150="","",VLOOKUP(B150,'CSI Codes'!$C$4:$D$13,2,))</f>
        <v/>
      </c>
    </row>
    <row r="151" spans="3:3" hidden="1" x14ac:dyDescent="0.3">
      <c r="C151" t="str">
        <f>IF(B151="","",VLOOKUP(B151,'CSI Codes'!$C$4:$D$13,2,))</f>
        <v/>
      </c>
    </row>
    <row r="152" spans="3:3" hidden="1" x14ac:dyDescent="0.3">
      <c r="C152" t="str">
        <f>IF(B152="","",VLOOKUP(B152,'CSI Codes'!$C$4:$D$13,2,))</f>
        <v/>
      </c>
    </row>
    <row r="153" spans="3:3" hidden="1" x14ac:dyDescent="0.3">
      <c r="C153" t="str">
        <f>IF(B153="","",VLOOKUP(B153,'CSI Codes'!$C$4:$D$13,2,))</f>
        <v/>
      </c>
    </row>
    <row r="154" spans="3:3" hidden="1" x14ac:dyDescent="0.3">
      <c r="C154" t="str">
        <f>IF(B154="","",VLOOKUP(B154,'CSI Codes'!$C$4:$D$13,2,))</f>
        <v/>
      </c>
    </row>
    <row r="155" spans="3:3" hidden="1" x14ac:dyDescent="0.3">
      <c r="C155" t="str">
        <f>IF(B155="","",VLOOKUP(B155,'CSI Codes'!$C$4:$D$13,2,))</f>
        <v/>
      </c>
    </row>
    <row r="156" spans="3:3" hidden="1" x14ac:dyDescent="0.3">
      <c r="C156" t="str">
        <f>IF(B156="","",VLOOKUP(B156,'CSI Codes'!$C$4:$D$13,2,))</f>
        <v/>
      </c>
    </row>
    <row r="157" spans="3:3" hidden="1" x14ac:dyDescent="0.3">
      <c r="C157" t="str">
        <f>IF(B157="","",VLOOKUP(B157,'CSI Codes'!$C$4:$D$13,2,))</f>
        <v/>
      </c>
    </row>
    <row r="158" spans="3:3" hidden="1" x14ac:dyDescent="0.3">
      <c r="C158" t="str">
        <f>IF(B158="","",VLOOKUP(B158,'CSI Codes'!$C$4:$D$13,2,))</f>
        <v/>
      </c>
    </row>
    <row r="159" spans="3:3" hidden="1" x14ac:dyDescent="0.3">
      <c r="C159" t="str">
        <f>IF(B159="","",VLOOKUP(B159,'CSI Codes'!$C$4:$D$13,2,))</f>
        <v/>
      </c>
    </row>
    <row r="160" spans="3:3" hidden="1" x14ac:dyDescent="0.3">
      <c r="C160" t="str">
        <f>IF(B160="","",VLOOKUP(B160,'CSI Codes'!$C$4:$D$13,2,))</f>
        <v/>
      </c>
    </row>
    <row r="161" spans="3:3" hidden="1" x14ac:dyDescent="0.3">
      <c r="C161" t="str">
        <f>IF(B161="","",VLOOKUP(B161,'CSI Codes'!$C$4:$D$13,2,))</f>
        <v/>
      </c>
    </row>
    <row r="162" spans="3:3" hidden="1" x14ac:dyDescent="0.3">
      <c r="C162" t="str">
        <f>IF(B162="","",VLOOKUP(B162,'CSI Codes'!$C$4:$D$13,2,))</f>
        <v/>
      </c>
    </row>
    <row r="163" spans="3:3" hidden="1" x14ac:dyDescent="0.3">
      <c r="C163" t="str">
        <f>IF(B163="","",VLOOKUP(B163,'CSI Codes'!$C$4:$D$13,2,))</f>
        <v/>
      </c>
    </row>
    <row r="164" spans="3:3" hidden="1" x14ac:dyDescent="0.3">
      <c r="C164" t="str">
        <f>IF(B164="","",VLOOKUP(B164,'CSI Codes'!$C$4:$D$13,2,))</f>
        <v/>
      </c>
    </row>
    <row r="165" spans="3:3" hidden="1" x14ac:dyDescent="0.3">
      <c r="C165" t="str">
        <f>IF(B165="","",VLOOKUP(B165,'CSI Codes'!$C$4:$D$13,2,))</f>
        <v/>
      </c>
    </row>
    <row r="166" spans="3:3" hidden="1" x14ac:dyDescent="0.3">
      <c r="C166" t="str">
        <f>IF(B166="","",VLOOKUP(B166,'CSI Codes'!$C$4:$D$13,2,))</f>
        <v/>
      </c>
    </row>
    <row r="167" spans="3:3" hidden="1" x14ac:dyDescent="0.3">
      <c r="C167" t="str">
        <f>IF(B167="","",VLOOKUP(B167,'CSI Codes'!$C$4:$D$13,2,))</f>
        <v/>
      </c>
    </row>
    <row r="168" spans="3:3" hidden="1" x14ac:dyDescent="0.3">
      <c r="C168" t="str">
        <f>IF(B168="","",VLOOKUP(B168,'CSI Codes'!$C$4:$D$13,2,))</f>
        <v/>
      </c>
    </row>
    <row r="169" spans="3:3" hidden="1" x14ac:dyDescent="0.3">
      <c r="C169" t="str">
        <f>IF(B169="","",VLOOKUP(B169,'CSI Codes'!$C$4:$D$13,2,))</f>
        <v/>
      </c>
    </row>
    <row r="170" spans="3:3" hidden="1" x14ac:dyDescent="0.3">
      <c r="C170" t="str">
        <f>IF(B170="","",VLOOKUP(B170,'CSI Codes'!$C$4:$D$13,2,))</f>
        <v/>
      </c>
    </row>
    <row r="171" spans="3:3" hidden="1" x14ac:dyDescent="0.3">
      <c r="C171" t="str">
        <f>IF(B171="","",VLOOKUP(B171,'CSI Codes'!$C$4:$D$13,2,))</f>
        <v/>
      </c>
    </row>
    <row r="172" spans="3:3" hidden="1" x14ac:dyDescent="0.3">
      <c r="C172" t="str">
        <f>IF(B172="","",VLOOKUP(B172,'CSI Codes'!$C$4:$D$13,2,))</f>
        <v/>
      </c>
    </row>
    <row r="173" spans="3:3" hidden="1" x14ac:dyDescent="0.3">
      <c r="C173" t="str">
        <f>IF(B173="","",VLOOKUP(B173,'CSI Codes'!$C$4:$D$13,2,))</f>
        <v/>
      </c>
    </row>
    <row r="174" spans="3:3" hidden="1" x14ac:dyDescent="0.3">
      <c r="C174" t="str">
        <f>IF(B174="","",VLOOKUP(B174,'CSI Codes'!$C$4:$D$13,2,))</f>
        <v/>
      </c>
    </row>
    <row r="175" spans="3:3" hidden="1" x14ac:dyDescent="0.3">
      <c r="C175" t="str">
        <f>IF(B175="","",VLOOKUP(B175,'CSI Codes'!$C$4:$D$13,2,))</f>
        <v/>
      </c>
    </row>
    <row r="176" spans="3:3" hidden="1" x14ac:dyDescent="0.3">
      <c r="C176" t="str">
        <f>IF(B176="","",VLOOKUP(B176,'CSI Codes'!$C$4:$D$13,2,))</f>
        <v/>
      </c>
    </row>
    <row r="177" spans="3:3" hidden="1" x14ac:dyDescent="0.3">
      <c r="C177" t="str">
        <f>IF(B177="","",VLOOKUP(B177,'CSI Codes'!$C$4:$D$13,2,))</f>
        <v/>
      </c>
    </row>
    <row r="178" spans="3:3" hidden="1" x14ac:dyDescent="0.3">
      <c r="C178" t="str">
        <f>IF(B178="","",VLOOKUP(B178,'CSI Codes'!$C$4:$D$13,2,))</f>
        <v/>
      </c>
    </row>
    <row r="179" spans="3:3" hidden="1" x14ac:dyDescent="0.3">
      <c r="C179" t="str">
        <f>IF(B179="","",VLOOKUP(B179,'CSI Codes'!$C$4:$D$13,2,))</f>
        <v/>
      </c>
    </row>
    <row r="180" spans="3:3" hidden="1" x14ac:dyDescent="0.3">
      <c r="C180" t="str">
        <f>IF(B180="","",VLOOKUP(B180,'CSI Codes'!$C$4:$D$13,2,))</f>
        <v/>
      </c>
    </row>
    <row r="181" spans="3:3" hidden="1" x14ac:dyDescent="0.3">
      <c r="C181" t="str">
        <f>IF(B181="","",VLOOKUP(B181,'CSI Codes'!$C$4:$D$13,2,))</f>
        <v/>
      </c>
    </row>
    <row r="182" spans="3:3" hidden="1" x14ac:dyDescent="0.3">
      <c r="C182" t="str">
        <f>IF(B182="","",VLOOKUP(B182,'CSI Codes'!$C$4:$D$13,2,))</f>
        <v/>
      </c>
    </row>
    <row r="183" spans="3:3" hidden="1" x14ac:dyDescent="0.3">
      <c r="C183" t="str">
        <f>IF(B183="","",VLOOKUP(B183,'CSI Codes'!$C$4:$D$13,2,))</f>
        <v/>
      </c>
    </row>
    <row r="184" spans="3:3" hidden="1" x14ac:dyDescent="0.3">
      <c r="C184" t="str">
        <f>IF(B184="","",VLOOKUP(B184,'CSI Codes'!$C$4:$D$13,2,))</f>
        <v/>
      </c>
    </row>
    <row r="185" spans="3:3" hidden="1" x14ac:dyDescent="0.3">
      <c r="C185" t="str">
        <f>IF(B185="","",VLOOKUP(B185,'CSI Codes'!$C$4:$D$13,2,))</f>
        <v/>
      </c>
    </row>
    <row r="186" spans="3:3" hidden="1" x14ac:dyDescent="0.3">
      <c r="C186" t="str">
        <f>IF(B186="","",VLOOKUP(B186,'CSI Codes'!$C$4:$D$13,2,))</f>
        <v/>
      </c>
    </row>
    <row r="187" spans="3:3" hidden="1" x14ac:dyDescent="0.3">
      <c r="C187" t="str">
        <f>IF(B187="","",VLOOKUP(B187,'CSI Codes'!$C$4:$D$13,2,))</f>
        <v/>
      </c>
    </row>
    <row r="188" spans="3:3" hidden="1" x14ac:dyDescent="0.3">
      <c r="C188" t="str">
        <f>IF(B188="","",VLOOKUP(B188,'CSI Codes'!$C$4:$D$13,2,))</f>
        <v/>
      </c>
    </row>
    <row r="189" spans="3:3" hidden="1" x14ac:dyDescent="0.3">
      <c r="C189" t="str">
        <f>IF(B189="","",VLOOKUP(B189,'CSI Codes'!$C$4:$D$13,2,))</f>
        <v/>
      </c>
    </row>
    <row r="190" spans="3:3" hidden="1" x14ac:dyDescent="0.3">
      <c r="C190" t="str">
        <f>IF(B190="","",VLOOKUP(B190,'CSI Codes'!$C$4:$D$13,2,))</f>
        <v/>
      </c>
    </row>
    <row r="191" spans="3:3" hidden="1" x14ac:dyDescent="0.3">
      <c r="C191" t="str">
        <f>IF(B191="","",VLOOKUP(B191,'CSI Codes'!$C$4:$D$13,2,))</f>
        <v/>
      </c>
    </row>
    <row r="192" spans="3:3" hidden="1" x14ac:dyDescent="0.3">
      <c r="C192" t="str">
        <f>IF(B192="","",VLOOKUP(B192,'CSI Codes'!$C$4:$D$13,2,))</f>
        <v/>
      </c>
    </row>
    <row r="193" spans="3:3" hidden="1" x14ac:dyDescent="0.3">
      <c r="C193" t="str">
        <f>IF(B193="","",VLOOKUP(B193,'CSI Codes'!$C$4:$D$13,2,))</f>
        <v/>
      </c>
    </row>
    <row r="194" spans="3:3" hidden="1" x14ac:dyDescent="0.3">
      <c r="C194" t="str">
        <f>IF(B194="","",VLOOKUP(B194,'CSI Codes'!$C$4:$D$13,2,))</f>
        <v/>
      </c>
    </row>
    <row r="195" spans="3:3" hidden="1" x14ac:dyDescent="0.3">
      <c r="C195" t="str">
        <f>IF(B195="","",VLOOKUP(B195,'CSI Codes'!$C$4:$D$13,2,))</f>
        <v/>
      </c>
    </row>
    <row r="196" spans="3:3" hidden="1" x14ac:dyDescent="0.3">
      <c r="C196" t="str">
        <f>IF(B196="","",VLOOKUP(B196,'CSI Codes'!$C$4:$D$13,2,))</f>
        <v/>
      </c>
    </row>
    <row r="197" spans="3:3" hidden="1" x14ac:dyDescent="0.3">
      <c r="C197" t="str">
        <f>IF(B197="","",VLOOKUP(B197,'CSI Codes'!$C$4:$D$13,2,))</f>
        <v/>
      </c>
    </row>
    <row r="198" spans="3:3" hidden="1" x14ac:dyDescent="0.3">
      <c r="C198" t="str">
        <f>IF(B198="","",VLOOKUP(B198,'CSI Codes'!$C$4:$D$13,2,))</f>
        <v/>
      </c>
    </row>
    <row r="199" spans="3:3" hidden="1" x14ac:dyDescent="0.3">
      <c r="C199" t="str">
        <f>IF(B199="","",VLOOKUP(B199,'CSI Codes'!$C$4:$D$13,2,))</f>
        <v/>
      </c>
    </row>
    <row r="200" spans="3:3" hidden="1" x14ac:dyDescent="0.3">
      <c r="C200" t="str">
        <f>IF(B200="","",VLOOKUP(B200,'CSI Codes'!$C$4:$D$13,2,))</f>
        <v/>
      </c>
    </row>
    <row r="201" spans="3:3" hidden="1" x14ac:dyDescent="0.3">
      <c r="C201" t="str">
        <f>IF(B201="","",VLOOKUP(B201,'CSI Codes'!$C$4:$D$13,2,))</f>
        <v/>
      </c>
    </row>
    <row r="202" spans="3:3" hidden="1" x14ac:dyDescent="0.3">
      <c r="C202" t="str">
        <f>IF(B202="","",VLOOKUP(B202,'CSI Codes'!$C$4:$D$13,2,))</f>
        <v/>
      </c>
    </row>
    <row r="203" spans="3:3" hidden="1" x14ac:dyDescent="0.3">
      <c r="C203" t="str">
        <f>IF(B203="","",VLOOKUP(B203,'CSI Codes'!$C$4:$D$13,2,))</f>
        <v/>
      </c>
    </row>
    <row r="204" spans="3:3" hidden="1" x14ac:dyDescent="0.3">
      <c r="C204" t="str">
        <f>IF(B204="","",VLOOKUP(B204,'CSI Codes'!$C$4:$D$13,2,))</f>
        <v/>
      </c>
    </row>
    <row r="205" spans="3:3" hidden="1" x14ac:dyDescent="0.3">
      <c r="C205" t="str">
        <f>IF(B205="","",VLOOKUP(B205,'CSI Codes'!$C$4:$D$13,2,))</f>
        <v/>
      </c>
    </row>
    <row r="206" spans="3:3" hidden="1" x14ac:dyDescent="0.3">
      <c r="C206" t="str">
        <f>IF(B206="","",VLOOKUP(B206,'CSI Codes'!$C$4:$D$13,2,))</f>
        <v/>
      </c>
    </row>
    <row r="207" spans="3:3" hidden="1" x14ac:dyDescent="0.3">
      <c r="C207" t="str">
        <f>IF(B207="","",VLOOKUP(B207,'CSI Codes'!$C$4:$D$13,2,))</f>
        <v/>
      </c>
    </row>
    <row r="208" spans="3:3" hidden="1" x14ac:dyDescent="0.3">
      <c r="C208" t="str">
        <f>IF(B208="","",VLOOKUP(B208,'CSI Codes'!$C$4:$D$13,2,))</f>
        <v/>
      </c>
    </row>
    <row r="209" spans="3:3" hidden="1" x14ac:dyDescent="0.3">
      <c r="C209" t="str">
        <f>IF(B209="","",VLOOKUP(B209,'CSI Codes'!$C$4:$D$13,2,))</f>
        <v/>
      </c>
    </row>
    <row r="210" spans="3:3" hidden="1" x14ac:dyDescent="0.3">
      <c r="C210" t="str">
        <f>IF(B210="","",VLOOKUP(B210,'CSI Codes'!$C$4:$D$13,2,))</f>
        <v/>
      </c>
    </row>
    <row r="211" spans="3:3" hidden="1" x14ac:dyDescent="0.3">
      <c r="C211" t="str">
        <f>IF(B211="","",VLOOKUP(B211,'CSI Codes'!$C$4:$D$13,2,))</f>
        <v/>
      </c>
    </row>
    <row r="212" spans="3:3" hidden="1" x14ac:dyDescent="0.3">
      <c r="C212" t="str">
        <f>IF(B212="","",VLOOKUP(B212,'CSI Codes'!$C$4:$D$13,2,))</f>
        <v/>
      </c>
    </row>
    <row r="213" spans="3:3" hidden="1" x14ac:dyDescent="0.3">
      <c r="C213" t="str">
        <f>IF(B213="","",VLOOKUP(B213,'CSI Codes'!$C$4:$D$13,2,))</f>
        <v/>
      </c>
    </row>
    <row r="214" spans="3:3" hidden="1" x14ac:dyDescent="0.3">
      <c r="C214" t="str">
        <f>IF(B214="","",VLOOKUP(B214,'CSI Codes'!$C$4:$D$13,2,))</f>
        <v/>
      </c>
    </row>
    <row r="215" spans="3:3" hidden="1" x14ac:dyDescent="0.3">
      <c r="C215" t="str">
        <f>IF(B215="","",VLOOKUP(B215,'CSI Codes'!$C$4:$D$13,2,))</f>
        <v/>
      </c>
    </row>
    <row r="216" spans="3:3" hidden="1" x14ac:dyDescent="0.3">
      <c r="C216" t="str">
        <f>IF(B216="","",VLOOKUP(B216,'CSI Codes'!$C$4:$D$13,2,))</f>
        <v/>
      </c>
    </row>
    <row r="217" spans="3:3" hidden="1" x14ac:dyDescent="0.3">
      <c r="C217" t="str">
        <f>IF(B217="","",VLOOKUP(B217,'CSI Codes'!$C$4:$D$13,2,))</f>
        <v/>
      </c>
    </row>
    <row r="218" spans="3:3" hidden="1" x14ac:dyDescent="0.3">
      <c r="C218" t="str">
        <f>IF(B218="","",VLOOKUP(B218,'CSI Codes'!$C$4:$D$13,2,))</f>
        <v/>
      </c>
    </row>
    <row r="219" spans="3:3" hidden="1" x14ac:dyDescent="0.3">
      <c r="C219" t="str">
        <f>IF(B219="","",VLOOKUP(B219,'CSI Codes'!$C$4:$D$13,2,))</f>
        <v/>
      </c>
    </row>
    <row r="220" spans="3:3" hidden="1" x14ac:dyDescent="0.3">
      <c r="C220" t="str">
        <f>IF(B220="","",VLOOKUP(B220,'CSI Codes'!$C$4:$D$13,2,))</f>
        <v/>
      </c>
    </row>
    <row r="221" spans="3:3" hidden="1" x14ac:dyDescent="0.3">
      <c r="C221" t="str">
        <f>IF(B221="","",VLOOKUP(B221,'CSI Codes'!$C$4:$D$13,2,))</f>
        <v/>
      </c>
    </row>
    <row r="222" spans="3:3" hidden="1" x14ac:dyDescent="0.3">
      <c r="C222" t="str">
        <f>IF(B222="","",VLOOKUP(B222,'CSI Codes'!$C$4:$D$13,2,))</f>
        <v/>
      </c>
    </row>
    <row r="223" spans="3:3" hidden="1" x14ac:dyDescent="0.3">
      <c r="C223" t="str">
        <f>IF(B223="","",VLOOKUP(B223,'CSI Codes'!$C$4:$D$13,2,))</f>
        <v/>
      </c>
    </row>
    <row r="224" spans="3:3" hidden="1" x14ac:dyDescent="0.3">
      <c r="C224" t="str">
        <f>IF(B224="","",VLOOKUP(B224,'CSI Codes'!$C$4:$D$13,2,))</f>
        <v/>
      </c>
    </row>
    <row r="225" spans="3:3" hidden="1" x14ac:dyDescent="0.3">
      <c r="C225" t="str">
        <f>IF(B225="","",VLOOKUP(B225,'CSI Codes'!$C$4:$D$13,2,))</f>
        <v/>
      </c>
    </row>
    <row r="226" spans="3:3" hidden="1" x14ac:dyDescent="0.3">
      <c r="C226" t="str">
        <f>IF(B226="","",VLOOKUP(B226,'CSI Codes'!$C$4:$D$13,2,))</f>
        <v/>
      </c>
    </row>
    <row r="227" spans="3:3" hidden="1" x14ac:dyDescent="0.3">
      <c r="C227" t="str">
        <f>IF(B227="","",VLOOKUP(B227,'CSI Codes'!$C$4:$D$13,2,))</f>
        <v/>
      </c>
    </row>
    <row r="228" spans="3:3" hidden="1" x14ac:dyDescent="0.3">
      <c r="C228" t="str">
        <f>IF(B228="","",VLOOKUP(B228,'CSI Codes'!$C$4:$D$13,2,))</f>
        <v/>
      </c>
    </row>
    <row r="229" spans="3:3" hidden="1" x14ac:dyDescent="0.3">
      <c r="C229" t="str">
        <f>IF(B229="","",VLOOKUP(B229,'CSI Codes'!$C$4:$D$13,2,))</f>
        <v/>
      </c>
    </row>
    <row r="230" spans="3:3" hidden="1" x14ac:dyDescent="0.3">
      <c r="C230" t="str">
        <f>IF(B230="","",VLOOKUP(B230,'CSI Codes'!$C$4:$D$13,2,))</f>
        <v/>
      </c>
    </row>
    <row r="231" spans="3:3" hidden="1" x14ac:dyDescent="0.3">
      <c r="C231" t="str">
        <f>IF(B231="","",VLOOKUP(B231,'CSI Codes'!$C$4:$D$13,2,))</f>
        <v/>
      </c>
    </row>
    <row r="232" spans="3:3" hidden="1" x14ac:dyDescent="0.3">
      <c r="C232" t="str">
        <f>IF(B232="","",VLOOKUP(B232,'CSI Codes'!$C$4:$D$13,2,))</f>
        <v/>
      </c>
    </row>
    <row r="233" spans="3:3" hidden="1" x14ac:dyDescent="0.3">
      <c r="C233" t="str">
        <f>IF(B233="","",VLOOKUP(B233,'CSI Codes'!$C$4:$D$13,2,))</f>
        <v/>
      </c>
    </row>
    <row r="234" spans="3:3" hidden="1" x14ac:dyDescent="0.3">
      <c r="C234" t="str">
        <f>IF(B234="","",VLOOKUP(B234,'CSI Codes'!$C$4:$D$13,2,))</f>
        <v/>
      </c>
    </row>
    <row r="235" spans="3:3" hidden="1" x14ac:dyDescent="0.3">
      <c r="C235" t="str">
        <f>IF(B235="","",VLOOKUP(B235,'CSI Codes'!$C$4:$D$13,2,))</f>
        <v/>
      </c>
    </row>
    <row r="236" spans="3:3" hidden="1" x14ac:dyDescent="0.3">
      <c r="C236" t="str">
        <f>IF(B236="","",VLOOKUP(B236,'CSI Codes'!$C$4:$D$13,2,))</f>
        <v/>
      </c>
    </row>
    <row r="237" spans="3:3" hidden="1" x14ac:dyDescent="0.3">
      <c r="C237" t="str">
        <f>IF(B237="","",VLOOKUP(B237,'CSI Codes'!$C$4:$D$13,2,))</f>
        <v/>
      </c>
    </row>
    <row r="238" spans="3:3" hidden="1" x14ac:dyDescent="0.3">
      <c r="C238" t="str">
        <f>IF(B238="","",VLOOKUP(B238,'CSI Codes'!$C$4:$D$13,2,))</f>
        <v/>
      </c>
    </row>
    <row r="239" spans="3:3" hidden="1" x14ac:dyDescent="0.3">
      <c r="C239" t="str">
        <f>IF(B239="","",VLOOKUP(B239,'CSI Codes'!$C$4:$D$13,2,))</f>
        <v/>
      </c>
    </row>
    <row r="240" spans="3:3" hidden="1" x14ac:dyDescent="0.3">
      <c r="C240" t="str">
        <f>IF(B240="","",VLOOKUP(B240,'CSI Codes'!$C$4:$D$13,2,))</f>
        <v/>
      </c>
    </row>
    <row r="241" spans="3:3" hidden="1" x14ac:dyDescent="0.3">
      <c r="C241" t="str">
        <f>IF(B241="","",VLOOKUP(B241,'CSI Codes'!$C$4:$D$13,2,))</f>
        <v/>
      </c>
    </row>
    <row r="242" spans="3:3" hidden="1" x14ac:dyDescent="0.3">
      <c r="C242" t="str">
        <f>IF(B242="","",VLOOKUP(B242,'CSI Codes'!$C$4:$D$13,2,))</f>
        <v/>
      </c>
    </row>
    <row r="243" spans="3:3" hidden="1" x14ac:dyDescent="0.3">
      <c r="C243" t="str">
        <f>IF(B243="","",VLOOKUP(B243,'CSI Codes'!$C$4:$D$13,2,))</f>
        <v/>
      </c>
    </row>
    <row r="244" spans="3:3" hidden="1" x14ac:dyDescent="0.3">
      <c r="C244" t="str">
        <f>IF(B244="","",VLOOKUP(B244,'CSI Codes'!$C$4:$D$13,2,))</f>
        <v/>
      </c>
    </row>
    <row r="245" spans="3:3" hidden="1" x14ac:dyDescent="0.3">
      <c r="C245" t="str">
        <f>IF(B245="","",VLOOKUP(B245,'CSI Codes'!$C$4:$D$13,2,))</f>
        <v/>
      </c>
    </row>
    <row r="246" spans="3:3" hidden="1" x14ac:dyDescent="0.3">
      <c r="C246" t="str">
        <f>IF(B246="","",VLOOKUP(B246,'CSI Codes'!$C$4:$D$13,2,))</f>
        <v/>
      </c>
    </row>
    <row r="247" spans="3:3" hidden="1" x14ac:dyDescent="0.3">
      <c r="C247" t="str">
        <f>IF(B247="","",VLOOKUP(B247,'CSI Codes'!$C$4:$D$13,2,))</f>
        <v/>
      </c>
    </row>
    <row r="248" spans="3:3" hidden="1" x14ac:dyDescent="0.3">
      <c r="C248" t="str">
        <f>IF(B248="","",VLOOKUP(B248,'CSI Codes'!$C$4:$D$13,2,))</f>
        <v/>
      </c>
    </row>
    <row r="249" spans="3:3" hidden="1" x14ac:dyDescent="0.3">
      <c r="C249" t="str">
        <f>IF(B249="","",VLOOKUP(B249,'CSI Codes'!$C$4:$D$13,2,))</f>
        <v/>
      </c>
    </row>
    <row r="250" spans="3:3" hidden="1" x14ac:dyDescent="0.3">
      <c r="C250" t="str">
        <f>IF(B250="","",VLOOKUP(B250,'CSI Codes'!$C$4:$D$13,2,))</f>
        <v/>
      </c>
    </row>
    <row r="251" spans="3:3" hidden="1" x14ac:dyDescent="0.3">
      <c r="C251" t="str">
        <f>IF(B251="","",VLOOKUP(B251,'CSI Codes'!$C$4:$D$13,2,))</f>
        <v/>
      </c>
    </row>
    <row r="252" spans="3:3" hidden="1" x14ac:dyDescent="0.3">
      <c r="C252" t="str">
        <f>IF(B252="","",VLOOKUP(B252,'CSI Codes'!$C$4:$D$13,2,))</f>
        <v/>
      </c>
    </row>
    <row r="253" spans="3:3" hidden="1" x14ac:dyDescent="0.3">
      <c r="C253" t="str">
        <f>IF(B253="","",VLOOKUP(B253,'CSI Codes'!$C$4:$D$13,2,))</f>
        <v/>
      </c>
    </row>
    <row r="254" spans="3:3" hidden="1" x14ac:dyDescent="0.3">
      <c r="C254" t="str">
        <f>IF(B254="","",VLOOKUP(B254,'CSI Codes'!$C$4:$D$13,2,))</f>
        <v/>
      </c>
    </row>
    <row r="255" spans="3:3" hidden="1" x14ac:dyDescent="0.3">
      <c r="C255" t="str">
        <f>IF(B255="","",VLOOKUP(B255,'CSI Codes'!$C$4:$D$13,2,))</f>
        <v/>
      </c>
    </row>
    <row r="256" spans="3:3" hidden="1" x14ac:dyDescent="0.3">
      <c r="C256" t="str">
        <f>IF(B256="","",VLOOKUP(B256,'CSI Codes'!$C$4:$D$13,2,))</f>
        <v/>
      </c>
    </row>
    <row r="257" spans="3:3" hidden="1" x14ac:dyDescent="0.3">
      <c r="C257" t="str">
        <f>IF(B257="","",VLOOKUP(B257,'CSI Codes'!$C$4:$D$13,2,))</f>
        <v/>
      </c>
    </row>
    <row r="258" spans="3:3" hidden="1" x14ac:dyDescent="0.3">
      <c r="C258" t="str">
        <f>IF(B258="","",VLOOKUP(B258,'CSI Codes'!$C$4:$D$13,2,))</f>
        <v/>
      </c>
    </row>
    <row r="259" spans="3:3" hidden="1" x14ac:dyDescent="0.3">
      <c r="C259" t="str">
        <f>IF(B259="","",VLOOKUP(B259,'CSI Codes'!$C$4:$D$13,2,))</f>
        <v/>
      </c>
    </row>
    <row r="260" spans="3:3" hidden="1" x14ac:dyDescent="0.3">
      <c r="C260" t="str">
        <f>IF(B260="","",VLOOKUP(B260,'CSI Codes'!$C$4:$D$13,2,))</f>
        <v/>
      </c>
    </row>
    <row r="261" spans="3:3" hidden="1" x14ac:dyDescent="0.3">
      <c r="C261" t="str">
        <f>IF(B261="","",VLOOKUP(B261,'CSI Codes'!$C$4:$D$13,2,))</f>
        <v/>
      </c>
    </row>
    <row r="262" spans="3:3" hidden="1" x14ac:dyDescent="0.3">
      <c r="C262" t="str">
        <f>IF(B262="","",VLOOKUP(B262,'CSI Codes'!$C$4:$D$13,2,))</f>
        <v/>
      </c>
    </row>
    <row r="263" spans="3:3" hidden="1" x14ac:dyDescent="0.3">
      <c r="C263" t="str">
        <f>IF(B263="","",VLOOKUP(B263,'CSI Codes'!$C$4:$D$13,2,))</f>
        <v/>
      </c>
    </row>
    <row r="264" spans="3:3" hidden="1" x14ac:dyDescent="0.3">
      <c r="C264" t="str">
        <f>IF(B264="","",VLOOKUP(B264,'CSI Codes'!$C$4:$D$13,2,))</f>
        <v/>
      </c>
    </row>
    <row r="265" spans="3:3" hidden="1" x14ac:dyDescent="0.3">
      <c r="C265" t="str">
        <f>IF(B265="","",VLOOKUP(B265,'CSI Codes'!$C$4:$D$13,2,))</f>
        <v/>
      </c>
    </row>
    <row r="266" spans="3:3" hidden="1" x14ac:dyDescent="0.3">
      <c r="C266" t="str">
        <f>IF(B266="","",VLOOKUP(B266,'CSI Codes'!$C$4:$D$13,2,))</f>
        <v/>
      </c>
    </row>
    <row r="267" spans="3:3" hidden="1" x14ac:dyDescent="0.3">
      <c r="C267" t="str">
        <f>IF(B267="","",VLOOKUP(B267,'CSI Codes'!$C$4:$D$13,2,))</f>
        <v/>
      </c>
    </row>
    <row r="268" spans="3:3" hidden="1" x14ac:dyDescent="0.3">
      <c r="C268" t="str">
        <f>IF(B268="","",VLOOKUP(B268,'CSI Codes'!$C$4:$D$13,2,))</f>
        <v/>
      </c>
    </row>
    <row r="269" spans="3:3" hidden="1" x14ac:dyDescent="0.3">
      <c r="C269" t="str">
        <f>IF(B269="","",VLOOKUP(B269,'CSI Codes'!$C$4:$D$13,2,))</f>
        <v/>
      </c>
    </row>
    <row r="270" spans="3:3" hidden="1" x14ac:dyDescent="0.3">
      <c r="C270" t="str">
        <f>IF(B270="","",VLOOKUP(B270,'CSI Codes'!$C$4:$D$13,2,))</f>
        <v/>
      </c>
    </row>
    <row r="271" spans="3:3" hidden="1" x14ac:dyDescent="0.3">
      <c r="C271" t="str">
        <f>IF(B271="","",VLOOKUP(B271,'CSI Codes'!$C$4:$D$13,2,))</f>
        <v/>
      </c>
    </row>
    <row r="272" spans="3:3" hidden="1" x14ac:dyDescent="0.3">
      <c r="C272" t="str">
        <f>IF(B272="","",VLOOKUP(B272,'CSI Codes'!$C$4:$D$13,2,))</f>
        <v/>
      </c>
    </row>
    <row r="273" spans="3:3" hidden="1" x14ac:dyDescent="0.3">
      <c r="C273" t="str">
        <f>IF(B273="","",VLOOKUP(B273,'CSI Codes'!$C$4:$D$13,2,))</f>
        <v/>
      </c>
    </row>
    <row r="274" spans="3:3" hidden="1" x14ac:dyDescent="0.3">
      <c r="C274" t="str">
        <f>IF(B274="","",VLOOKUP(B274,'CSI Codes'!$C$4:$D$13,2,))</f>
        <v/>
      </c>
    </row>
    <row r="275" spans="3:3" hidden="1" x14ac:dyDescent="0.3">
      <c r="C275" t="str">
        <f>IF(B275="","",VLOOKUP(B275,'CSI Codes'!$C$4:$D$13,2,))</f>
        <v/>
      </c>
    </row>
    <row r="276" spans="3:3" hidden="1" x14ac:dyDescent="0.3">
      <c r="C276" t="str">
        <f>IF(B276="","",VLOOKUP(B276,'CSI Codes'!$C$4:$D$13,2,))</f>
        <v/>
      </c>
    </row>
    <row r="277" spans="3:3" hidden="1" x14ac:dyDescent="0.3">
      <c r="C277" t="str">
        <f>IF(B277="","",VLOOKUP(B277,'CSI Codes'!$C$4:$D$13,2,))</f>
        <v/>
      </c>
    </row>
    <row r="278" spans="3:3" hidden="1" x14ac:dyDescent="0.3">
      <c r="C278" t="str">
        <f>IF(B278="","",VLOOKUP(B278,'CSI Codes'!$C$4:$D$13,2,))</f>
        <v/>
      </c>
    </row>
    <row r="279" spans="3:3" hidden="1" x14ac:dyDescent="0.3">
      <c r="C279" t="str">
        <f>IF(B279="","",VLOOKUP(B279,'CSI Codes'!$C$4:$D$13,2,))</f>
        <v/>
      </c>
    </row>
    <row r="280" spans="3:3" hidden="1" x14ac:dyDescent="0.3">
      <c r="C280" t="str">
        <f>IF(B280="","",VLOOKUP(B280,'CSI Codes'!$C$4:$D$13,2,))</f>
        <v/>
      </c>
    </row>
    <row r="281" spans="3:3" hidden="1" x14ac:dyDescent="0.3">
      <c r="C281" t="str">
        <f>IF(B281="","",VLOOKUP(B281,'CSI Codes'!$C$4:$D$13,2,))</f>
        <v/>
      </c>
    </row>
    <row r="282" spans="3:3" hidden="1" x14ac:dyDescent="0.3">
      <c r="C282" t="str">
        <f>IF(B282="","",VLOOKUP(B282,'CSI Codes'!$C$4:$D$13,2,))</f>
        <v/>
      </c>
    </row>
    <row r="283" spans="3:3" hidden="1" x14ac:dyDescent="0.3">
      <c r="C283" t="str">
        <f>IF(B283="","",VLOOKUP(B283,'CSI Codes'!$C$4:$D$13,2,))</f>
        <v/>
      </c>
    </row>
    <row r="284" spans="3:3" hidden="1" x14ac:dyDescent="0.3">
      <c r="C284" t="str">
        <f>IF(B284="","",VLOOKUP(B284,'CSI Codes'!$C$4:$D$13,2,))</f>
        <v/>
      </c>
    </row>
    <row r="285" spans="3:3" hidden="1" x14ac:dyDescent="0.3">
      <c r="C285" t="str">
        <f>IF(B285="","",VLOOKUP(B285,'CSI Codes'!$C$4:$D$13,2,))</f>
        <v/>
      </c>
    </row>
    <row r="286" spans="3:3" hidden="1" x14ac:dyDescent="0.3">
      <c r="C286" t="str">
        <f>IF(B286="","",VLOOKUP(B286,'CSI Codes'!$C$4:$D$13,2,))</f>
        <v/>
      </c>
    </row>
    <row r="287" spans="3:3" hidden="1" x14ac:dyDescent="0.3">
      <c r="C287" t="str">
        <f>IF(B287="","",VLOOKUP(B287,'CSI Codes'!$C$4:$D$13,2,))</f>
        <v/>
      </c>
    </row>
    <row r="288" spans="3:3" hidden="1" x14ac:dyDescent="0.3">
      <c r="C288" t="str">
        <f>IF(B288="","",VLOOKUP(B288,'CSI Codes'!$C$4:$D$13,2,))</f>
        <v/>
      </c>
    </row>
    <row r="289" spans="3:3" hidden="1" x14ac:dyDescent="0.3">
      <c r="C289" t="str">
        <f>IF(B289="","",VLOOKUP(B289,'CSI Codes'!$C$4:$D$13,2,))</f>
        <v/>
      </c>
    </row>
    <row r="290" spans="3:3" hidden="1" x14ac:dyDescent="0.3">
      <c r="C290" t="str">
        <f>IF(B290="","",VLOOKUP(B290,'CSI Codes'!$C$4:$D$13,2,))</f>
        <v/>
      </c>
    </row>
    <row r="291" spans="3:3" hidden="1" x14ac:dyDescent="0.3">
      <c r="C291" t="str">
        <f>IF(B291="","",VLOOKUP(B291,'CSI Codes'!$C$4:$D$13,2,))</f>
        <v/>
      </c>
    </row>
    <row r="292" spans="3:3" hidden="1" x14ac:dyDescent="0.3">
      <c r="C292" t="str">
        <f>IF(B292="","",VLOOKUP(B292,'CSI Codes'!$C$4:$D$13,2,))</f>
        <v/>
      </c>
    </row>
    <row r="293" spans="3:3" hidden="1" x14ac:dyDescent="0.3">
      <c r="C293" t="str">
        <f>IF(B293="","",VLOOKUP(B293,'CSI Codes'!$C$4:$D$13,2,))</f>
        <v/>
      </c>
    </row>
    <row r="294" spans="3:3" hidden="1" x14ac:dyDescent="0.3">
      <c r="C294" t="str">
        <f>IF(B294="","",VLOOKUP(B294,'CSI Codes'!$C$4:$D$13,2,))</f>
        <v/>
      </c>
    </row>
    <row r="295" spans="3:3" hidden="1" x14ac:dyDescent="0.3">
      <c r="C295" t="str">
        <f>IF(B295="","",VLOOKUP(B295,'CSI Codes'!$C$4:$D$13,2,))</f>
        <v/>
      </c>
    </row>
    <row r="296" spans="3:3" hidden="1" x14ac:dyDescent="0.3">
      <c r="C296" t="str">
        <f>IF(B296="","",VLOOKUP(B296,'CSI Codes'!$C$4:$D$13,2,))</f>
        <v/>
      </c>
    </row>
    <row r="297" spans="3:3" hidden="1" x14ac:dyDescent="0.3">
      <c r="C297" t="str">
        <f>IF(B297="","",VLOOKUP(B297,'CSI Codes'!$C$4:$D$13,2,))</f>
        <v/>
      </c>
    </row>
    <row r="298" spans="3:3" hidden="1" x14ac:dyDescent="0.3">
      <c r="C298" t="str">
        <f>IF(B298="","",VLOOKUP(B298,'CSI Codes'!$C$4:$D$13,2,))</f>
        <v/>
      </c>
    </row>
    <row r="299" spans="3:3" hidden="1" x14ac:dyDescent="0.3">
      <c r="C299" t="str">
        <f>IF(B299="","",VLOOKUP(B299,'CSI Codes'!$C$4:$D$13,2,))</f>
        <v/>
      </c>
    </row>
    <row r="300" spans="3:3" hidden="1" x14ac:dyDescent="0.3">
      <c r="C300" t="str">
        <f>IF(B300="","",VLOOKUP(B300,'CSI Codes'!$C$4:$D$13,2,))</f>
        <v/>
      </c>
    </row>
    <row r="301" spans="3:3" hidden="1" x14ac:dyDescent="0.3">
      <c r="C301" t="str">
        <f>IF(B301="","",VLOOKUP(B301,'CSI Codes'!$C$4:$D$13,2,))</f>
        <v/>
      </c>
    </row>
    <row r="302" spans="3:3" hidden="1" x14ac:dyDescent="0.3">
      <c r="C302" t="str">
        <f>IF(B302="","",VLOOKUP(B302,'CSI Codes'!$C$4:$D$13,2,))</f>
        <v/>
      </c>
    </row>
    <row r="303" spans="3:3" hidden="1" x14ac:dyDescent="0.3">
      <c r="C303" t="str">
        <f>IF(B303="","",VLOOKUP(B303,'CSI Codes'!$C$4:$D$13,2,))</f>
        <v/>
      </c>
    </row>
    <row r="304" spans="3:3" hidden="1" x14ac:dyDescent="0.3">
      <c r="C304" t="str">
        <f>IF(B304="","",VLOOKUP(B304,'CSI Codes'!$C$4:$D$13,2,))</f>
        <v/>
      </c>
    </row>
    <row r="305" spans="3:3" hidden="1" x14ac:dyDescent="0.3">
      <c r="C305" t="str">
        <f>IF(B305="","",VLOOKUP(B305,'CSI Codes'!$C$4:$D$13,2,))</f>
        <v/>
      </c>
    </row>
    <row r="306" spans="3:3" hidden="1" x14ac:dyDescent="0.3">
      <c r="C306" t="str">
        <f>IF(B306="","",VLOOKUP(B306,'CSI Codes'!$C$4:$D$13,2,))</f>
        <v/>
      </c>
    </row>
    <row r="307" spans="3:3" hidden="1" x14ac:dyDescent="0.3">
      <c r="C307" t="str">
        <f>IF(B307="","",VLOOKUP(B307,'CSI Codes'!$C$4:$D$13,2,))</f>
        <v/>
      </c>
    </row>
    <row r="308" spans="3:3" hidden="1" x14ac:dyDescent="0.3">
      <c r="C308" t="str">
        <f>IF(B308="","",VLOOKUP(B308,'CSI Codes'!$C$4:$D$13,2,))</f>
        <v/>
      </c>
    </row>
    <row r="309" spans="3:3" hidden="1" x14ac:dyDescent="0.3">
      <c r="C309" t="str">
        <f>IF(B309="","",VLOOKUP(B309,'CSI Codes'!$C$4:$D$13,2,))</f>
        <v/>
      </c>
    </row>
    <row r="310" spans="3:3" hidden="1" x14ac:dyDescent="0.3">
      <c r="C310" t="str">
        <f>IF(B310="","",VLOOKUP(B310,'CSI Codes'!$C$4:$D$13,2,))</f>
        <v/>
      </c>
    </row>
    <row r="311" spans="3:3" hidden="1" x14ac:dyDescent="0.3">
      <c r="C311" t="str">
        <f>IF(B311="","",VLOOKUP(B311,'CSI Codes'!$C$4:$D$13,2,))</f>
        <v/>
      </c>
    </row>
    <row r="312" spans="3:3" hidden="1" x14ac:dyDescent="0.3">
      <c r="C312" t="str">
        <f>IF(B312="","",VLOOKUP(B312,'CSI Codes'!$C$4:$D$13,2,))</f>
        <v/>
      </c>
    </row>
    <row r="313" spans="3:3" hidden="1" x14ac:dyDescent="0.3">
      <c r="C313" t="str">
        <f>IF(B313="","",VLOOKUP(B313,'CSI Codes'!$C$4:$D$13,2,))</f>
        <v/>
      </c>
    </row>
    <row r="314" spans="3:3" hidden="1" x14ac:dyDescent="0.3">
      <c r="C314" t="str">
        <f>IF(B314="","",VLOOKUP(B314,'CSI Codes'!$C$4:$D$13,2,))</f>
        <v/>
      </c>
    </row>
    <row r="315" spans="3:3" hidden="1" x14ac:dyDescent="0.3">
      <c r="C315" t="str">
        <f>IF(B315="","",VLOOKUP(B315,'CSI Codes'!$C$4:$D$13,2,))</f>
        <v/>
      </c>
    </row>
    <row r="316" spans="3:3" hidden="1" x14ac:dyDescent="0.3">
      <c r="C316" t="str">
        <f>IF(B316="","",VLOOKUP(B316,'CSI Codes'!$C$4:$D$13,2,))</f>
        <v/>
      </c>
    </row>
    <row r="317" spans="3:3" hidden="1" x14ac:dyDescent="0.3">
      <c r="C317" t="str">
        <f>IF(B317="","",VLOOKUP(B317,'CSI Codes'!$C$4:$D$13,2,))</f>
        <v/>
      </c>
    </row>
    <row r="318" spans="3:3" hidden="1" x14ac:dyDescent="0.3">
      <c r="C318" t="str">
        <f>IF(B318="","",VLOOKUP(B318,'CSI Codes'!$C$4:$D$13,2,))</f>
        <v/>
      </c>
    </row>
    <row r="319" spans="3:3" hidden="1" x14ac:dyDescent="0.3">
      <c r="C319" t="str">
        <f>IF(B319="","",VLOOKUP(B319,'CSI Codes'!$C$4:$D$13,2,))</f>
        <v/>
      </c>
    </row>
    <row r="320" spans="3:3" hidden="1" x14ac:dyDescent="0.3">
      <c r="C320" t="str">
        <f>IF(B320="","",VLOOKUP(B320,'CSI Codes'!$C$4:$D$13,2,))</f>
        <v/>
      </c>
    </row>
    <row r="321" spans="3:3" hidden="1" x14ac:dyDescent="0.3">
      <c r="C321" t="str">
        <f>IF(B321="","",VLOOKUP(B321,'CSI Codes'!$C$4:$D$13,2,))</f>
        <v/>
      </c>
    </row>
    <row r="322" spans="3:3" hidden="1" x14ac:dyDescent="0.3">
      <c r="C322" t="str">
        <f>IF(B322="","",VLOOKUP(B322,'CSI Codes'!$C$4:$D$13,2,))</f>
        <v/>
      </c>
    </row>
    <row r="323" spans="3:3" hidden="1" x14ac:dyDescent="0.3">
      <c r="C323" t="str">
        <f>IF(B323="","",VLOOKUP(B323,'CSI Codes'!$C$4:$D$13,2,))</f>
        <v/>
      </c>
    </row>
    <row r="324" spans="3:3" hidden="1" x14ac:dyDescent="0.3">
      <c r="C324" t="str">
        <f>IF(B324="","",VLOOKUP(B324,'CSI Codes'!$C$4:$D$13,2,))</f>
        <v/>
      </c>
    </row>
    <row r="325" spans="3:3" hidden="1" x14ac:dyDescent="0.3">
      <c r="C325" t="str">
        <f>IF(B325="","",VLOOKUP(B325,'CSI Codes'!$C$4:$D$13,2,))</f>
        <v/>
      </c>
    </row>
    <row r="326" spans="3:3" hidden="1" x14ac:dyDescent="0.3">
      <c r="C326" t="str">
        <f>IF(B326="","",VLOOKUP(B326,'CSI Codes'!$C$4:$D$13,2,))</f>
        <v/>
      </c>
    </row>
    <row r="327" spans="3:3" hidden="1" x14ac:dyDescent="0.3">
      <c r="C327" t="str">
        <f>IF(B327="","",VLOOKUP(B327,'CSI Codes'!$C$4:$D$13,2,))</f>
        <v/>
      </c>
    </row>
    <row r="328" spans="3:3" hidden="1" x14ac:dyDescent="0.3">
      <c r="C328" t="str">
        <f>IF(B328="","",VLOOKUP(B328,'CSI Codes'!$C$4:$D$13,2,))</f>
        <v/>
      </c>
    </row>
    <row r="329" spans="3:3" hidden="1" x14ac:dyDescent="0.3">
      <c r="C329" t="str">
        <f>IF(B329="","",VLOOKUP(B329,'CSI Codes'!$C$4:$D$13,2,))</f>
        <v/>
      </c>
    </row>
    <row r="330" spans="3:3" hidden="1" x14ac:dyDescent="0.3">
      <c r="C330" t="str">
        <f>IF(B330="","",VLOOKUP(B330,'CSI Codes'!$C$4:$D$13,2,))</f>
        <v/>
      </c>
    </row>
    <row r="331" spans="3:3" hidden="1" x14ac:dyDescent="0.3">
      <c r="C331" t="str">
        <f>IF(B331="","",VLOOKUP(B331,'CSI Codes'!$C$4:$D$13,2,))</f>
        <v/>
      </c>
    </row>
    <row r="332" spans="3:3" hidden="1" x14ac:dyDescent="0.3">
      <c r="C332" t="str">
        <f>IF(B332="","",VLOOKUP(B332,'CSI Codes'!$C$4:$D$13,2,))</f>
        <v/>
      </c>
    </row>
    <row r="333" spans="3:3" hidden="1" x14ac:dyDescent="0.3">
      <c r="C333" t="str">
        <f>IF(B333="","",VLOOKUP(B333,'CSI Codes'!$C$4:$D$13,2,))</f>
        <v/>
      </c>
    </row>
    <row r="334" spans="3:3" hidden="1" x14ac:dyDescent="0.3">
      <c r="C334" t="str">
        <f>IF(B334="","",VLOOKUP(B334,'CSI Codes'!$C$4:$D$13,2,))</f>
        <v/>
      </c>
    </row>
    <row r="335" spans="3:3" hidden="1" x14ac:dyDescent="0.3">
      <c r="C335" t="str">
        <f>IF(B335="","",VLOOKUP(B335,'CSI Codes'!$C$4:$D$13,2,))</f>
        <v/>
      </c>
    </row>
    <row r="336" spans="3:3" hidden="1" x14ac:dyDescent="0.3">
      <c r="C336" t="str">
        <f>IF(B336="","",VLOOKUP(B336,'CSI Codes'!$C$4:$D$13,2,))</f>
        <v/>
      </c>
    </row>
    <row r="337" spans="3:3" hidden="1" x14ac:dyDescent="0.3">
      <c r="C337" t="str">
        <f>IF(B337="","",VLOOKUP(B337,'CSI Codes'!$C$4:$D$13,2,))</f>
        <v/>
      </c>
    </row>
    <row r="338" spans="3:3" hidden="1" x14ac:dyDescent="0.3">
      <c r="C338" t="str">
        <f>IF(B338="","",VLOOKUP(B338,'CSI Codes'!$C$4:$D$13,2,))</f>
        <v/>
      </c>
    </row>
    <row r="339" spans="3:3" hidden="1" x14ac:dyDescent="0.3">
      <c r="C339" t="str">
        <f>IF(B339="","",VLOOKUP(B339,'CSI Codes'!$C$4:$D$13,2,))</f>
        <v/>
      </c>
    </row>
    <row r="340" spans="3:3" hidden="1" x14ac:dyDescent="0.3">
      <c r="C340" t="str">
        <f>IF(B340="","",VLOOKUP(B340,'CSI Codes'!$C$4:$D$13,2,))</f>
        <v/>
      </c>
    </row>
    <row r="341" spans="3:3" hidden="1" x14ac:dyDescent="0.3">
      <c r="C341" t="str">
        <f>IF(B341="","",VLOOKUP(B341,'CSI Codes'!$C$4:$D$13,2,))</f>
        <v/>
      </c>
    </row>
    <row r="342" spans="3:3" hidden="1" x14ac:dyDescent="0.3">
      <c r="C342" t="str">
        <f>IF(B342="","",VLOOKUP(B342,'CSI Codes'!$C$4:$D$13,2,))</f>
        <v/>
      </c>
    </row>
    <row r="343" spans="3:3" hidden="1" x14ac:dyDescent="0.3">
      <c r="C343" t="str">
        <f>IF(B343="","",VLOOKUP(B343,'CSI Codes'!$C$4:$D$13,2,))</f>
        <v/>
      </c>
    </row>
    <row r="344" spans="3:3" hidden="1" x14ac:dyDescent="0.3">
      <c r="C344" t="str">
        <f>IF(B344="","",VLOOKUP(B344,'CSI Codes'!$C$4:$D$13,2,))</f>
        <v/>
      </c>
    </row>
    <row r="345" spans="3:3" hidden="1" x14ac:dyDescent="0.3">
      <c r="C345" t="str">
        <f>IF(B345="","",VLOOKUP(B345,'CSI Codes'!$C$4:$D$13,2,))</f>
        <v/>
      </c>
    </row>
    <row r="346" spans="3:3" hidden="1" x14ac:dyDescent="0.3">
      <c r="C346" t="str">
        <f>IF(B346="","",VLOOKUP(B346,'CSI Codes'!$C$4:$D$13,2,))</f>
        <v/>
      </c>
    </row>
    <row r="347" spans="3:3" hidden="1" x14ac:dyDescent="0.3">
      <c r="C347" t="str">
        <f>IF(B347="","",VLOOKUP(B347,'CSI Codes'!$C$4:$D$13,2,))</f>
        <v/>
      </c>
    </row>
    <row r="348" spans="3:3" hidden="1" x14ac:dyDescent="0.3">
      <c r="C348" t="str">
        <f>IF(B348="","",VLOOKUP(B348,'CSI Codes'!$C$4:$D$13,2,))</f>
        <v/>
      </c>
    </row>
    <row r="349" spans="3:3" hidden="1" x14ac:dyDescent="0.3">
      <c r="C349" t="str">
        <f>IF(B349="","",VLOOKUP(B349,'CSI Codes'!$C$4:$D$13,2,))</f>
        <v/>
      </c>
    </row>
    <row r="350" spans="3:3" hidden="1" x14ac:dyDescent="0.3">
      <c r="C350" t="str">
        <f>IF(B350="","",VLOOKUP(B350,'CSI Codes'!$C$4:$D$13,2,))</f>
        <v/>
      </c>
    </row>
    <row r="351" spans="3:3" hidden="1" x14ac:dyDescent="0.3">
      <c r="C351" t="str">
        <f>IF(B351="","",VLOOKUP(B351,'CSI Codes'!$C$4:$D$13,2,))</f>
        <v/>
      </c>
    </row>
    <row r="352" spans="3:3" hidden="1" x14ac:dyDescent="0.3">
      <c r="C352" t="str">
        <f>IF(B352="","",VLOOKUP(B352,'CSI Codes'!$C$4:$D$13,2,))</f>
        <v/>
      </c>
    </row>
    <row r="353" spans="3:3" hidden="1" x14ac:dyDescent="0.3">
      <c r="C353" t="str">
        <f>IF(B353="","",VLOOKUP(B353,'CSI Codes'!$C$4:$D$13,2,))</f>
        <v/>
      </c>
    </row>
    <row r="354" spans="3:3" hidden="1" x14ac:dyDescent="0.3">
      <c r="C354" t="str">
        <f>IF(B354="","",VLOOKUP(B354,'CSI Codes'!$C$4:$D$13,2,))</f>
        <v/>
      </c>
    </row>
    <row r="355" spans="3:3" hidden="1" x14ac:dyDescent="0.3">
      <c r="C355" t="str">
        <f>IF(B355="","",VLOOKUP(B355,'CSI Codes'!$C$4:$D$13,2,))</f>
        <v/>
      </c>
    </row>
    <row r="356" spans="3:3" hidden="1" x14ac:dyDescent="0.3">
      <c r="C356" t="str">
        <f>IF(B356="","",VLOOKUP(B356,'CSI Codes'!$C$4:$D$13,2,))</f>
        <v/>
      </c>
    </row>
    <row r="357" spans="3:3" hidden="1" x14ac:dyDescent="0.3">
      <c r="C357" t="str">
        <f>IF(B357="","",VLOOKUP(B357,'CSI Codes'!$C$4:$D$13,2,))</f>
        <v/>
      </c>
    </row>
    <row r="358" spans="3:3" hidden="1" x14ac:dyDescent="0.3">
      <c r="C358" t="str">
        <f>IF(B358="","",VLOOKUP(B358,'CSI Codes'!$C$4:$D$13,2,))</f>
        <v/>
      </c>
    </row>
    <row r="359" spans="3:3" hidden="1" x14ac:dyDescent="0.3">
      <c r="C359" t="str">
        <f>IF(B359="","",VLOOKUP(B359,'CSI Codes'!$C$4:$D$13,2,))</f>
        <v/>
      </c>
    </row>
    <row r="360" spans="3:3" hidden="1" x14ac:dyDescent="0.3">
      <c r="C360" t="str">
        <f>IF(B360="","",VLOOKUP(B360,'CSI Codes'!$C$4:$D$13,2,))</f>
        <v/>
      </c>
    </row>
    <row r="361" spans="3:3" hidden="1" x14ac:dyDescent="0.3">
      <c r="C361" t="str">
        <f>IF(B361="","",VLOOKUP(B361,'CSI Codes'!$C$4:$D$13,2,))</f>
        <v/>
      </c>
    </row>
    <row r="362" spans="3:3" hidden="1" x14ac:dyDescent="0.3">
      <c r="C362" t="str">
        <f>IF(B362="","",VLOOKUP(B362,'CSI Codes'!$C$4:$D$13,2,))</f>
        <v/>
      </c>
    </row>
    <row r="363" spans="3:3" hidden="1" x14ac:dyDescent="0.3">
      <c r="C363" t="str">
        <f>IF(B363="","",VLOOKUP(B363,'CSI Codes'!$C$4:$D$13,2,))</f>
        <v/>
      </c>
    </row>
    <row r="364" spans="3:3" hidden="1" x14ac:dyDescent="0.3">
      <c r="C364" t="str">
        <f>IF(B364="","",VLOOKUP(B364,'CSI Codes'!$C$4:$D$13,2,))</f>
        <v/>
      </c>
    </row>
    <row r="365" spans="3:3" hidden="1" x14ac:dyDescent="0.3">
      <c r="C365" t="str">
        <f>IF(B365="","",VLOOKUP(B365,'CSI Codes'!$C$4:$D$13,2,))</f>
        <v/>
      </c>
    </row>
    <row r="366" spans="3:3" hidden="1" x14ac:dyDescent="0.3">
      <c r="C366" t="str">
        <f>IF(B366="","",VLOOKUP(B366,'CSI Codes'!$C$4:$D$13,2,))</f>
        <v/>
      </c>
    </row>
    <row r="367" spans="3:3" hidden="1" x14ac:dyDescent="0.3">
      <c r="C367" t="str">
        <f>IF(B367="","",VLOOKUP(B367,'CSI Codes'!$C$4:$D$13,2,))</f>
        <v/>
      </c>
    </row>
    <row r="368" spans="3:3" hidden="1" x14ac:dyDescent="0.3">
      <c r="C368" t="str">
        <f>IF(B368="","",VLOOKUP(B368,'CSI Codes'!$C$4:$D$13,2,))</f>
        <v/>
      </c>
    </row>
    <row r="369" spans="3:3" hidden="1" x14ac:dyDescent="0.3">
      <c r="C369" t="str">
        <f>IF(B369="","",VLOOKUP(B369,'CSI Codes'!$C$4:$D$13,2,))</f>
        <v/>
      </c>
    </row>
    <row r="370" spans="3:3" hidden="1" x14ac:dyDescent="0.3">
      <c r="C370" t="str">
        <f>IF(B370="","",VLOOKUP(B370,'CSI Codes'!$C$4:$D$13,2,))</f>
        <v/>
      </c>
    </row>
    <row r="371" spans="3:3" hidden="1" x14ac:dyDescent="0.3">
      <c r="C371" t="str">
        <f>IF(B371="","",VLOOKUP(B371,'CSI Codes'!$C$4:$D$13,2,))</f>
        <v/>
      </c>
    </row>
    <row r="372" spans="3:3" hidden="1" x14ac:dyDescent="0.3">
      <c r="C372" t="str">
        <f>IF(B372="","",VLOOKUP(B372,'CSI Codes'!$C$4:$D$13,2,))</f>
        <v/>
      </c>
    </row>
    <row r="373" spans="3:3" hidden="1" x14ac:dyDescent="0.3">
      <c r="C373" t="str">
        <f>IF(B373="","",VLOOKUP(B373,'CSI Codes'!$C$4:$D$13,2,))</f>
        <v/>
      </c>
    </row>
    <row r="374" spans="3:3" hidden="1" x14ac:dyDescent="0.3">
      <c r="C374" t="str">
        <f>IF(B374="","",VLOOKUP(B374,'CSI Codes'!$C$4:$D$13,2,))</f>
        <v/>
      </c>
    </row>
    <row r="375" spans="3:3" hidden="1" x14ac:dyDescent="0.3">
      <c r="C375" t="str">
        <f>IF(B375="","",VLOOKUP(B375,'CSI Codes'!$C$4:$D$13,2,))</f>
        <v/>
      </c>
    </row>
    <row r="376" spans="3:3" hidden="1" x14ac:dyDescent="0.3">
      <c r="C376" t="str">
        <f>IF(B376="","",VLOOKUP(B376,'CSI Codes'!$C$4:$D$13,2,))</f>
        <v/>
      </c>
    </row>
    <row r="377" spans="3:3" hidden="1" x14ac:dyDescent="0.3">
      <c r="C377" t="str">
        <f>IF(B377="","",VLOOKUP(B377,'CSI Codes'!$C$4:$D$13,2,))</f>
        <v/>
      </c>
    </row>
    <row r="378" spans="3:3" hidden="1" x14ac:dyDescent="0.3">
      <c r="C378" t="str">
        <f>IF(B378="","",VLOOKUP(B378,'CSI Codes'!$C$4:$D$13,2,))</f>
        <v/>
      </c>
    </row>
    <row r="379" spans="3:3" hidden="1" x14ac:dyDescent="0.3">
      <c r="C379" t="str">
        <f>IF(B379="","",VLOOKUP(B379,'CSI Codes'!$C$4:$D$13,2,))</f>
        <v/>
      </c>
    </row>
    <row r="380" spans="3:3" hidden="1" x14ac:dyDescent="0.3">
      <c r="C380" t="str">
        <f>IF(B380="","",VLOOKUP(B380,'CSI Codes'!$C$4:$D$13,2,))</f>
        <v/>
      </c>
    </row>
    <row r="381" spans="3:3" hidden="1" x14ac:dyDescent="0.3">
      <c r="C381" t="str">
        <f>IF(B381="","",VLOOKUP(B381,'CSI Codes'!$C$4:$D$13,2,))</f>
        <v/>
      </c>
    </row>
    <row r="382" spans="3:3" hidden="1" x14ac:dyDescent="0.3">
      <c r="C382" t="str">
        <f>IF(B382="","",VLOOKUP(B382,'CSI Codes'!$C$4:$D$13,2,))</f>
        <v/>
      </c>
    </row>
    <row r="383" spans="3:3" hidden="1" x14ac:dyDescent="0.3">
      <c r="C383" t="str">
        <f>IF(B383="","",VLOOKUP(B383,'CSI Codes'!$C$4:$D$13,2,))</f>
        <v/>
      </c>
    </row>
    <row r="384" spans="3:3" hidden="1" x14ac:dyDescent="0.3">
      <c r="C384" t="str">
        <f>IF(B384="","",VLOOKUP(B384,'CSI Codes'!$C$4:$D$13,2,))</f>
        <v/>
      </c>
    </row>
    <row r="385" spans="3:3" hidden="1" x14ac:dyDescent="0.3">
      <c r="C385" t="str">
        <f>IF(B385="","",VLOOKUP(B385,'CSI Codes'!$C$4:$D$13,2,))</f>
        <v/>
      </c>
    </row>
    <row r="386" spans="3:3" hidden="1" x14ac:dyDescent="0.3">
      <c r="C386" t="str">
        <f>IF(B386="","",VLOOKUP(B386,'CSI Codes'!$C$4:$D$13,2,))</f>
        <v/>
      </c>
    </row>
    <row r="387" spans="3:3" hidden="1" x14ac:dyDescent="0.3">
      <c r="C387" t="str">
        <f>IF(B387="","",VLOOKUP(B387,'CSI Codes'!$C$4:$D$13,2,))</f>
        <v/>
      </c>
    </row>
    <row r="388" spans="3:3" hidden="1" x14ac:dyDescent="0.3">
      <c r="C388" t="str">
        <f>IF(B388="","",VLOOKUP(B388,'CSI Codes'!$C$4:$D$13,2,))</f>
        <v/>
      </c>
    </row>
    <row r="389" spans="3:3" hidden="1" x14ac:dyDescent="0.3">
      <c r="C389" t="str">
        <f>IF(B389="","",VLOOKUP(B389,'CSI Codes'!$C$4:$D$13,2,))</f>
        <v/>
      </c>
    </row>
    <row r="390" spans="3:3" hidden="1" x14ac:dyDescent="0.3">
      <c r="C390" t="str">
        <f>IF(B390="","",VLOOKUP(B390,'CSI Codes'!$C$4:$D$13,2,))</f>
        <v/>
      </c>
    </row>
    <row r="391" spans="3:3" hidden="1" x14ac:dyDescent="0.3">
      <c r="C391" t="str">
        <f>IF(B391="","",VLOOKUP(B391,'CSI Codes'!$C$4:$D$13,2,))</f>
        <v/>
      </c>
    </row>
    <row r="392" spans="3:3" hidden="1" x14ac:dyDescent="0.3">
      <c r="C392" t="str">
        <f>IF(B392="","",VLOOKUP(B392,'CSI Codes'!$C$4:$D$13,2,))</f>
        <v/>
      </c>
    </row>
    <row r="393" spans="3:3" hidden="1" x14ac:dyDescent="0.3">
      <c r="C393" t="str">
        <f>IF(B393="","",VLOOKUP(B393,'CSI Codes'!$C$4:$D$13,2,))</f>
        <v/>
      </c>
    </row>
    <row r="394" spans="3:3" hidden="1" x14ac:dyDescent="0.3">
      <c r="C394" t="str">
        <f>IF(B394="","",VLOOKUP(B394,'CSI Codes'!$C$4:$D$13,2,))</f>
        <v/>
      </c>
    </row>
    <row r="395" spans="3:3" hidden="1" x14ac:dyDescent="0.3">
      <c r="C395" t="str">
        <f>IF(B395="","",VLOOKUP(B395,'CSI Codes'!$C$4:$D$13,2,))</f>
        <v/>
      </c>
    </row>
    <row r="396" spans="3:3" hidden="1" x14ac:dyDescent="0.3">
      <c r="C396" t="str">
        <f>IF(B396="","",VLOOKUP(B396,'CSI Codes'!$C$4:$D$13,2,))</f>
        <v/>
      </c>
    </row>
    <row r="397" spans="3:3" hidden="1" x14ac:dyDescent="0.3">
      <c r="C397" t="str">
        <f>IF(B397="","",VLOOKUP(B397,'CSI Codes'!$C$4:$D$13,2,))</f>
        <v/>
      </c>
    </row>
    <row r="398" spans="3:3" hidden="1" x14ac:dyDescent="0.3">
      <c r="C398" t="str">
        <f>IF(B398="","",VLOOKUP(B398,'CSI Codes'!$C$4:$D$13,2,))</f>
        <v/>
      </c>
    </row>
    <row r="399" spans="3:3" hidden="1" x14ac:dyDescent="0.3">
      <c r="C399" t="str">
        <f>IF(B399="","",VLOOKUP(B399,'CSI Codes'!$C$4:$D$13,2,))</f>
        <v/>
      </c>
    </row>
    <row r="400" spans="3:3" hidden="1" x14ac:dyDescent="0.3">
      <c r="C400" t="str">
        <f>IF(B400="","",VLOOKUP(B400,'CSI Codes'!$C$4:$D$13,2,))</f>
        <v/>
      </c>
    </row>
    <row r="401" spans="3:3" hidden="1" x14ac:dyDescent="0.3">
      <c r="C401" t="str">
        <f>IF(B401="","",VLOOKUP(B401,'CSI Codes'!$C$4:$D$13,2,))</f>
        <v/>
      </c>
    </row>
    <row r="402" spans="3:3" hidden="1" x14ac:dyDescent="0.3">
      <c r="C402" t="str">
        <f>IF(B402="","",VLOOKUP(B402,'CSI Codes'!$C$4:$D$13,2,))</f>
        <v/>
      </c>
    </row>
    <row r="403" spans="3:3" hidden="1" x14ac:dyDescent="0.3">
      <c r="C403" t="str">
        <f>IF(B403="","",VLOOKUP(B403,'CSI Codes'!$C$4:$D$13,2,))</f>
        <v/>
      </c>
    </row>
    <row r="404" spans="3:3" hidden="1" x14ac:dyDescent="0.3">
      <c r="C404" t="str">
        <f>IF(B404="","",VLOOKUP(B404,'CSI Codes'!$C$4:$D$13,2,))</f>
        <v/>
      </c>
    </row>
    <row r="405" spans="3:3" hidden="1" x14ac:dyDescent="0.3">
      <c r="C405" t="str">
        <f>IF(B405="","",VLOOKUP(B405,'CSI Codes'!$C$4:$D$13,2,))</f>
        <v/>
      </c>
    </row>
    <row r="406" spans="3:3" hidden="1" x14ac:dyDescent="0.3">
      <c r="C406" t="str">
        <f>IF(B406="","",VLOOKUP(B406,'CSI Codes'!$C$4:$D$13,2,))</f>
        <v/>
      </c>
    </row>
    <row r="407" spans="3:3" hidden="1" x14ac:dyDescent="0.3">
      <c r="C407" t="str">
        <f>IF(B407="","",VLOOKUP(B407,'CSI Codes'!$C$4:$D$13,2,))</f>
        <v/>
      </c>
    </row>
    <row r="408" spans="3:3" hidden="1" x14ac:dyDescent="0.3">
      <c r="C408" t="str">
        <f>IF(B408="","",VLOOKUP(B408,'CSI Codes'!$C$4:$D$13,2,))</f>
        <v/>
      </c>
    </row>
    <row r="409" spans="3:3" hidden="1" x14ac:dyDescent="0.3">
      <c r="C409" t="str">
        <f>IF(B409="","",VLOOKUP(B409,'CSI Codes'!$C$4:$D$13,2,))</f>
        <v/>
      </c>
    </row>
    <row r="410" spans="3:3" hidden="1" x14ac:dyDescent="0.3">
      <c r="C410" t="str">
        <f>IF(B410="","",VLOOKUP(B410,'CSI Codes'!$C$4:$D$13,2,))</f>
        <v/>
      </c>
    </row>
    <row r="411" spans="3:3" hidden="1" x14ac:dyDescent="0.3">
      <c r="C411" t="str">
        <f>IF(B411="","",VLOOKUP(B411,'CSI Codes'!$C$4:$D$13,2,))</f>
        <v/>
      </c>
    </row>
    <row r="412" spans="3:3" hidden="1" x14ac:dyDescent="0.3">
      <c r="C412" t="str">
        <f>IF(B412="","",VLOOKUP(B412,'CSI Codes'!$C$4:$D$13,2,))</f>
        <v/>
      </c>
    </row>
    <row r="413" spans="3:3" hidden="1" x14ac:dyDescent="0.3">
      <c r="C413" t="str">
        <f>IF(B413="","",VLOOKUP(B413,'CSI Codes'!$C$4:$D$13,2,))</f>
        <v/>
      </c>
    </row>
    <row r="414" spans="3:3" hidden="1" x14ac:dyDescent="0.3">
      <c r="C414" t="str">
        <f>IF(B414="","",VLOOKUP(B414,'CSI Codes'!$C$4:$D$13,2,))</f>
        <v/>
      </c>
    </row>
    <row r="415" spans="3:3" hidden="1" x14ac:dyDescent="0.3">
      <c r="C415" t="str">
        <f>IF(B415="","",VLOOKUP(B415,'CSI Codes'!$C$4:$D$13,2,))</f>
        <v/>
      </c>
    </row>
    <row r="416" spans="3:3" hidden="1" x14ac:dyDescent="0.3">
      <c r="C416" t="str">
        <f>IF(B416="","",VLOOKUP(B416,'CSI Codes'!$C$4:$D$13,2,))</f>
        <v/>
      </c>
    </row>
    <row r="417" spans="3:3" hidden="1" x14ac:dyDescent="0.3">
      <c r="C417" t="str">
        <f>IF(B417="","",VLOOKUP(B417,'CSI Codes'!$C$4:$D$13,2,))</f>
        <v/>
      </c>
    </row>
    <row r="418" spans="3:3" hidden="1" x14ac:dyDescent="0.3">
      <c r="C418" t="str">
        <f>IF(B418="","",VLOOKUP(B418,'CSI Codes'!$C$4:$D$13,2,))</f>
        <v/>
      </c>
    </row>
    <row r="419" spans="3:3" hidden="1" x14ac:dyDescent="0.3">
      <c r="C419" t="str">
        <f>IF(B419="","",VLOOKUP(B419,'CSI Codes'!$C$4:$D$13,2,))</f>
        <v/>
      </c>
    </row>
    <row r="420" spans="3:3" hidden="1" x14ac:dyDescent="0.3">
      <c r="C420" t="str">
        <f>IF(B420="","",VLOOKUP(B420,'CSI Codes'!$C$4:$D$13,2,))</f>
        <v/>
      </c>
    </row>
    <row r="421" spans="3:3" hidden="1" x14ac:dyDescent="0.3">
      <c r="C421" t="str">
        <f>IF(B421="","",VLOOKUP(B421,'CSI Codes'!$C$4:$D$13,2,))</f>
        <v/>
      </c>
    </row>
    <row r="422" spans="3:3" hidden="1" x14ac:dyDescent="0.3">
      <c r="C422" t="str">
        <f>IF(B422="","",VLOOKUP(B422,'CSI Codes'!$C$4:$D$13,2,))</f>
        <v/>
      </c>
    </row>
    <row r="423" spans="3:3" hidden="1" x14ac:dyDescent="0.3">
      <c r="C423" t="str">
        <f>IF(B423="","",VLOOKUP(B423,'CSI Codes'!$C$4:$D$13,2,))</f>
        <v/>
      </c>
    </row>
    <row r="424" spans="3:3" hidden="1" x14ac:dyDescent="0.3">
      <c r="C424" t="str">
        <f>IF(B424="","",VLOOKUP(B424,'CSI Codes'!$C$4:$D$13,2,))</f>
        <v/>
      </c>
    </row>
    <row r="425" spans="3:3" hidden="1" x14ac:dyDescent="0.3">
      <c r="C425" t="str">
        <f>IF(B425="","",VLOOKUP(B425,'CSI Codes'!$C$4:$D$13,2,))</f>
        <v/>
      </c>
    </row>
    <row r="426" spans="3:3" hidden="1" x14ac:dyDescent="0.3">
      <c r="C426" t="str">
        <f>IF(B426="","",VLOOKUP(B426,'CSI Codes'!$C$4:$D$13,2,))</f>
        <v/>
      </c>
    </row>
    <row r="427" spans="3:3" hidden="1" x14ac:dyDescent="0.3">
      <c r="C427" t="str">
        <f>IF(B427="","",VLOOKUP(B427,'CSI Codes'!$C$4:$D$13,2,))</f>
        <v/>
      </c>
    </row>
    <row r="428" spans="3:3" hidden="1" x14ac:dyDescent="0.3">
      <c r="C428" t="str">
        <f>IF(B428="","",VLOOKUP(B428,'CSI Codes'!$C$4:$D$13,2,))</f>
        <v/>
      </c>
    </row>
    <row r="429" spans="3:3" hidden="1" x14ac:dyDescent="0.3">
      <c r="C429" t="str">
        <f>IF(B429="","",VLOOKUP(B429,'CSI Codes'!$C$4:$D$13,2,))</f>
        <v/>
      </c>
    </row>
    <row r="430" spans="3:3" hidden="1" x14ac:dyDescent="0.3">
      <c r="C430" t="str">
        <f>IF(B430="","",VLOOKUP(B430,'CSI Codes'!$C$4:$D$13,2,))</f>
        <v/>
      </c>
    </row>
    <row r="431" spans="3:3" hidden="1" x14ac:dyDescent="0.3">
      <c r="C431" t="str">
        <f>IF(B431="","",VLOOKUP(B431,'CSI Codes'!$C$4:$D$13,2,))</f>
        <v/>
      </c>
    </row>
    <row r="432" spans="3:3" hidden="1" x14ac:dyDescent="0.3">
      <c r="C432" t="str">
        <f>IF(B432="","",VLOOKUP(B432,'CSI Codes'!$C$4:$D$13,2,))</f>
        <v/>
      </c>
    </row>
    <row r="433" spans="3:3" hidden="1" x14ac:dyDescent="0.3">
      <c r="C433" t="str">
        <f>IF(B433="","",VLOOKUP(B433,'CSI Codes'!$C$4:$D$13,2,))</f>
        <v/>
      </c>
    </row>
    <row r="434" spans="3:3" hidden="1" x14ac:dyDescent="0.3">
      <c r="C434" t="str">
        <f>IF(B434="","",VLOOKUP(B434,'CSI Codes'!$C$4:$D$13,2,))</f>
        <v/>
      </c>
    </row>
    <row r="435" spans="3:3" hidden="1" x14ac:dyDescent="0.3">
      <c r="C435" t="str">
        <f>IF(B435="","",VLOOKUP(B435,'CSI Codes'!$C$4:$D$13,2,))</f>
        <v/>
      </c>
    </row>
    <row r="436" spans="3:3" hidden="1" x14ac:dyDescent="0.3">
      <c r="C436" t="str">
        <f>IF(B436="","",VLOOKUP(B436,'CSI Codes'!$C$4:$D$13,2,))</f>
        <v/>
      </c>
    </row>
    <row r="437" spans="3:3" hidden="1" x14ac:dyDescent="0.3">
      <c r="C437" t="str">
        <f>IF(B437="","",VLOOKUP(B437,'CSI Codes'!$C$4:$D$13,2,))</f>
        <v/>
      </c>
    </row>
    <row r="438" spans="3:3" hidden="1" x14ac:dyDescent="0.3">
      <c r="C438" t="str">
        <f>IF(B438="","",VLOOKUP(B438,'CSI Codes'!$C$4:$D$13,2,))</f>
        <v/>
      </c>
    </row>
    <row r="439" spans="3:3" hidden="1" x14ac:dyDescent="0.3">
      <c r="C439" t="str">
        <f>IF(B439="","",VLOOKUP(B439,'CSI Codes'!$C$4:$D$13,2,))</f>
        <v/>
      </c>
    </row>
    <row r="440" spans="3:3" hidden="1" x14ac:dyDescent="0.3">
      <c r="C440" t="str">
        <f>IF(B440="","",VLOOKUP(B440,'CSI Codes'!$C$4:$D$13,2,))</f>
        <v/>
      </c>
    </row>
    <row r="441" spans="3:3" hidden="1" x14ac:dyDescent="0.3">
      <c r="C441" t="str">
        <f>IF(B441="","",VLOOKUP(B441,'CSI Codes'!$C$4:$D$13,2,))</f>
        <v/>
      </c>
    </row>
    <row r="442" spans="3:3" hidden="1" x14ac:dyDescent="0.3">
      <c r="C442" t="str">
        <f>IF(B442="","",VLOOKUP(B442,'CSI Codes'!$C$4:$D$13,2,))</f>
        <v/>
      </c>
    </row>
    <row r="443" spans="3:3" hidden="1" x14ac:dyDescent="0.3">
      <c r="C443" t="str">
        <f>IF(B443="","",VLOOKUP(B443,'CSI Codes'!$C$4:$D$13,2,))</f>
        <v/>
      </c>
    </row>
    <row r="444" spans="3:3" hidden="1" x14ac:dyDescent="0.3">
      <c r="C444" t="str">
        <f>IF(B444="","",VLOOKUP(B444,'CSI Codes'!$C$4:$D$13,2,))</f>
        <v/>
      </c>
    </row>
    <row r="445" spans="3:3" hidden="1" x14ac:dyDescent="0.3">
      <c r="C445" t="str">
        <f>IF(B445="","",VLOOKUP(B445,'CSI Codes'!$C$4:$D$13,2,))</f>
        <v/>
      </c>
    </row>
    <row r="446" spans="3:3" hidden="1" x14ac:dyDescent="0.3">
      <c r="C446" t="str">
        <f>IF(B446="","",VLOOKUP(B446,'CSI Codes'!$C$4:$D$13,2,))</f>
        <v/>
      </c>
    </row>
    <row r="447" spans="3:3" hidden="1" x14ac:dyDescent="0.3">
      <c r="C447" t="str">
        <f>IF(B447="","",VLOOKUP(B447,'CSI Codes'!$C$4:$D$13,2,))</f>
        <v/>
      </c>
    </row>
    <row r="448" spans="3:3" hidden="1" x14ac:dyDescent="0.3">
      <c r="C448" t="str">
        <f>IF(B448="","",VLOOKUP(B448,'CSI Codes'!$C$4:$D$13,2,))</f>
        <v/>
      </c>
    </row>
    <row r="449" spans="3:3" hidden="1" x14ac:dyDescent="0.3">
      <c r="C449" t="str">
        <f>IF(B449="","",VLOOKUP(B449,'CSI Codes'!$C$4:$D$13,2,))</f>
        <v/>
      </c>
    </row>
    <row r="450" spans="3:3" hidden="1" x14ac:dyDescent="0.3">
      <c r="C450" t="str">
        <f>IF(B450="","",VLOOKUP(B450,'CSI Codes'!$C$4:$D$13,2,))</f>
        <v/>
      </c>
    </row>
    <row r="451" spans="3:3" hidden="1" x14ac:dyDescent="0.3">
      <c r="C451" t="str">
        <f>IF(B451="","",VLOOKUP(B451,'CSI Codes'!$C$4:$D$13,2,))</f>
        <v/>
      </c>
    </row>
    <row r="452" spans="3:3" hidden="1" x14ac:dyDescent="0.3">
      <c r="C452" t="str">
        <f>IF(B452="","",VLOOKUP(B452,'CSI Codes'!$C$4:$D$13,2,))</f>
        <v/>
      </c>
    </row>
    <row r="453" spans="3:3" hidden="1" x14ac:dyDescent="0.3">
      <c r="C453" t="str">
        <f>IF(B453="","",VLOOKUP(B453,'CSI Codes'!$C$4:$D$13,2,))</f>
        <v/>
      </c>
    </row>
    <row r="454" spans="3:3" hidden="1" x14ac:dyDescent="0.3">
      <c r="C454" t="str">
        <f>IF(B454="","",VLOOKUP(B454,'CSI Codes'!$C$4:$D$13,2,))</f>
        <v/>
      </c>
    </row>
    <row r="455" spans="3:3" hidden="1" x14ac:dyDescent="0.3">
      <c r="C455" t="str">
        <f>IF(B455="","",VLOOKUP(B455,'CSI Codes'!$C$4:$D$13,2,))</f>
        <v/>
      </c>
    </row>
    <row r="456" spans="3:3" hidden="1" x14ac:dyDescent="0.3">
      <c r="C456" t="str">
        <f>IF(B456="","",VLOOKUP(B456,'CSI Codes'!$C$4:$D$13,2,))</f>
        <v/>
      </c>
    </row>
    <row r="457" spans="3:3" hidden="1" x14ac:dyDescent="0.3">
      <c r="C457" t="str">
        <f>IF(B457="","",VLOOKUP(B457,'CSI Codes'!$C$4:$D$13,2,))</f>
        <v/>
      </c>
    </row>
    <row r="458" spans="3:3" hidden="1" x14ac:dyDescent="0.3">
      <c r="C458" t="str">
        <f>IF(B458="","",VLOOKUP(B458,'CSI Codes'!$C$4:$D$13,2,))</f>
        <v/>
      </c>
    </row>
    <row r="459" spans="3:3" hidden="1" x14ac:dyDescent="0.3">
      <c r="C459" t="str">
        <f>IF(B459="","",VLOOKUP(B459,'CSI Codes'!$C$4:$D$13,2,))</f>
        <v/>
      </c>
    </row>
    <row r="460" spans="3:3" hidden="1" x14ac:dyDescent="0.3">
      <c r="C460" t="str">
        <f>IF(B460="","",VLOOKUP(B460,'CSI Codes'!$C$4:$D$13,2,))</f>
        <v/>
      </c>
    </row>
    <row r="461" spans="3:3" hidden="1" x14ac:dyDescent="0.3">
      <c r="C461" t="str">
        <f>IF(B461="","",VLOOKUP(B461,'CSI Codes'!$C$4:$D$13,2,))</f>
        <v/>
      </c>
    </row>
    <row r="462" spans="3:3" hidden="1" x14ac:dyDescent="0.3">
      <c r="C462" t="str">
        <f>IF(B462="","",VLOOKUP(B462,'CSI Codes'!$C$4:$D$13,2,))</f>
        <v/>
      </c>
    </row>
    <row r="463" spans="3:3" hidden="1" x14ac:dyDescent="0.3">
      <c r="C463" t="str">
        <f>IF(B463="","",VLOOKUP(B463,'CSI Codes'!$C$4:$D$13,2,))</f>
        <v/>
      </c>
    </row>
    <row r="464" spans="3:3" hidden="1" x14ac:dyDescent="0.3">
      <c r="C464" t="str">
        <f>IF(B464="","",VLOOKUP(B464,'CSI Codes'!$C$4:$D$13,2,))</f>
        <v/>
      </c>
    </row>
    <row r="465" spans="3:3" hidden="1" x14ac:dyDescent="0.3">
      <c r="C465" t="str">
        <f>IF(B465="","",VLOOKUP(B465,'CSI Codes'!$C$4:$D$13,2,))</f>
        <v/>
      </c>
    </row>
    <row r="466" spans="3:3" hidden="1" x14ac:dyDescent="0.3">
      <c r="C466" t="str">
        <f>IF(B466="","",VLOOKUP(B466,'CSI Codes'!$C$4:$D$13,2,))</f>
        <v/>
      </c>
    </row>
    <row r="467" spans="3:3" hidden="1" x14ac:dyDescent="0.3">
      <c r="C467" t="str">
        <f>IF(B467="","",VLOOKUP(B467,'CSI Codes'!$C$4:$D$13,2,))</f>
        <v/>
      </c>
    </row>
    <row r="468" spans="3:3" hidden="1" x14ac:dyDescent="0.3">
      <c r="C468" t="str">
        <f>IF(B468="","",VLOOKUP(B468,'CSI Codes'!$C$4:$D$13,2,))</f>
        <v/>
      </c>
    </row>
    <row r="469" spans="3:3" hidden="1" x14ac:dyDescent="0.3">
      <c r="C469" t="str">
        <f>IF(B469="","",VLOOKUP(B469,'CSI Codes'!$C$4:$D$13,2,))</f>
        <v/>
      </c>
    </row>
    <row r="470" spans="3:3" hidden="1" x14ac:dyDescent="0.3">
      <c r="C470" t="str">
        <f>IF(B470="","",VLOOKUP(B470,'CSI Codes'!$C$4:$D$13,2,))</f>
        <v/>
      </c>
    </row>
    <row r="471" spans="3:3" hidden="1" x14ac:dyDescent="0.3">
      <c r="C471" t="str">
        <f>IF(B471="","",VLOOKUP(B471,'CSI Codes'!$C$4:$D$13,2,))</f>
        <v/>
      </c>
    </row>
    <row r="472" spans="3:3" hidden="1" x14ac:dyDescent="0.3">
      <c r="C472" t="str">
        <f>IF(B472="","",VLOOKUP(B472,'CSI Codes'!$C$4:$D$13,2,))</f>
        <v/>
      </c>
    </row>
    <row r="473" spans="3:3" hidden="1" x14ac:dyDescent="0.3">
      <c r="C473" t="str">
        <f>IF(B473="","",VLOOKUP(B473,'CSI Codes'!$C$4:$D$13,2,))</f>
        <v/>
      </c>
    </row>
    <row r="474" spans="3:3" hidden="1" x14ac:dyDescent="0.3">
      <c r="C474" t="str">
        <f>IF(B474="","",VLOOKUP(B474,'CSI Codes'!$C$4:$D$13,2,))</f>
        <v/>
      </c>
    </row>
    <row r="475" spans="3:3" hidden="1" x14ac:dyDescent="0.3">
      <c r="C475" t="str">
        <f>IF(B475="","",VLOOKUP(B475,'CSI Codes'!$C$4:$D$13,2,))</f>
        <v/>
      </c>
    </row>
    <row r="476" spans="3:3" hidden="1" x14ac:dyDescent="0.3">
      <c r="C476" t="str">
        <f>IF(B476="","",VLOOKUP(B476,'CSI Codes'!$C$4:$D$13,2,))</f>
        <v/>
      </c>
    </row>
    <row r="477" spans="3:3" hidden="1" x14ac:dyDescent="0.3">
      <c r="C477" t="str">
        <f>IF(B477="","",VLOOKUP(B477,'CSI Codes'!$C$4:$D$13,2,))</f>
        <v/>
      </c>
    </row>
    <row r="478" spans="3:3" hidden="1" x14ac:dyDescent="0.3">
      <c r="C478" t="str">
        <f>IF(B478="","",VLOOKUP(B478,'CSI Codes'!$C$4:$D$13,2,))</f>
        <v/>
      </c>
    </row>
    <row r="479" spans="3:3" hidden="1" x14ac:dyDescent="0.3">
      <c r="C479" t="str">
        <f>IF(B479="","",VLOOKUP(B479,'CSI Codes'!$C$4:$D$13,2,))</f>
        <v/>
      </c>
    </row>
    <row r="480" spans="3:3" hidden="1" x14ac:dyDescent="0.3">
      <c r="C480" t="str">
        <f>IF(B480="","",VLOOKUP(B480,'CSI Codes'!$C$4:$D$13,2,))</f>
        <v/>
      </c>
    </row>
    <row r="481" spans="3:3" hidden="1" x14ac:dyDescent="0.3">
      <c r="C481" t="str">
        <f>IF(B481="","",VLOOKUP(B481,'CSI Codes'!$C$4:$D$13,2,))</f>
        <v/>
      </c>
    </row>
    <row r="482" spans="3:3" hidden="1" x14ac:dyDescent="0.3">
      <c r="C482" t="str">
        <f>IF(B482="","",VLOOKUP(B482,'CSI Codes'!$C$4:$D$13,2,))</f>
        <v/>
      </c>
    </row>
    <row r="483" spans="3:3" hidden="1" x14ac:dyDescent="0.3">
      <c r="C483" t="str">
        <f>IF(B483="","",VLOOKUP(B483,'CSI Codes'!$C$4:$D$13,2,))</f>
        <v/>
      </c>
    </row>
    <row r="484" spans="3:3" hidden="1" x14ac:dyDescent="0.3">
      <c r="C484" t="str">
        <f>IF(B484="","",VLOOKUP(B484,'CSI Codes'!$C$4:$D$13,2,))</f>
        <v/>
      </c>
    </row>
    <row r="485" spans="3:3" hidden="1" x14ac:dyDescent="0.3">
      <c r="C485" t="str">
        <f>IF(B485="","",VLOOKUP(B485,'CSI Codes'!$C$4:$D$13,2,))</f>
        <v/>
      </c>
    </row>
    <row r="486" spans="3:3" hidden="1" x14ac:dyDescent="0.3">
      <c r="C486" t="str">
        <f>IF(B486="","",VLOOKUP(B486,'CSI Codes'!$C$4:$D$13,2,))</f>
        <v/>
      </c>
    </row>
    <row r="487" spans="3:3" hidden="1" x14ac:dyDescent="0.3">
      <c r="C487" t="str">
        <f>IF(B487="","",VLOOKUP(B487,'CSI Codes'!$C$4:$D$13,2,))</f>
        <v/>
      </c>
    </row>
    <row r="488" spans="3:3" hidden="1" x14ac:dyDescent="0.3">
      <c r="C488" t="str">
        <f>IF(B488="","",VLOOKUP(B488,'CSI Codes'!$C$4:$D$13,2,))</f>
        <v/>
      </c>
    </row>
    <row r="489" spans="3:3" hidden="1" x14ac:dyDescent="0.3">
      <c r="C489" t="str">
        <f>IF(B489="","",VLOOKUP(B489,'CSI Codes'!$C$4:$D$13,2,))</f>
        <v/>
      </c>
    </row>
    <row r="490" spans="3:3" hidden="1" x14ac:dyDescent="0.3">
      <c r="C490" t="str">
        <f>IF(B490="","",VLOOKUP(B490,'CSI Codes'!$C$4:$D$13,2,))</f>
        <v/>
      </c>
    </row>
    <row r="491" spans="3:3" hidden="1" x14ac:dyDescent="0.3">
      <c r="C491" t="str">
        <f>IF(B491="","",VLOOKUP(B491,'CSI Codes'!$C$4:$D$13,2,))</f>
        <v/>
      </c>
    </row>
    <row r="492" spans="3:3" hidden="1" x14ac:dyDescent="0.3">
      <c r="C492" t="str">
        <f>IF(B492="","",VLOOKUP(B492,'CSI Codes'!$C$4:$D$13,2,))</f>
        <v/>
      </c>
    </row>
    <row r="493" spans="3:3" hidden="1" x14ac:dyDescent="0.3">
      <c r="C493" t="str">
        <f>IF(B493="","",VLOOKUP(B493,'CSI Codes'!$C$4:$D$13,2,))</f>
        <v/>
      </c>
    </row>
    <row r="494" spans="3:3" hidden="1" x14ac:dyDescent="0.3">
      <c r="C494" t="str">
        <f>IF(B494="","",VLOOKUP(B494,'CSI Codes'!$C$4:$D$13,2,))</f>
        <v/>
      </c>
    </row>
    <row r="495" spans="3:3" hidden="1" x14ac:dyDescent="0.3">
      <c r="C495" t="str">
        <f>IF(B495="","",VLOOKUP(B495,'CSI Codes'!$C$4:$D$13,2,))</f>
        <v/>
      </c>
    </row>
    <row r="496" spans="3:3" hidden="1" x14ac:dyDescent="0.3">
      <c r="C496" t="str">
        <f>IF(B496="","",VLOOKUP(B496,'CSI Codes'!$C$4:$D$13,2,))</f>
        <v/>
      </c>
    </row>
    <row r="497" spans="3:3" hidden="1" x14ac:dyDescent="0.3">
      <c r="C497" t="str">
        <f>IF(B497="","",VLOOKUP(B497,'CSI Codes'!$C$4:$D$13,2,))</f>
        <v/>
      </c>
    </row>
    <row r="498" spans="3:3" hidden="1" x14ac:dyDescent="0.3">
      <c r="C498" t="str">
        <f>IF(B498="","",VLOOKUP(B498,'CSI Codes'!$C$4:$D$13,2,))</f>
        <v/>
      </c>
    </row>
    <row r="499" spans="3:3" hidden="1" x14ac:dyDescent="0.3">
      <c r="C499" t="str">
        <f>IF(B499="","",VLOOKUP(B499,'CSI Codes'!$C$4:$D$13,2,))</f>
        <v/>
      </c>
    </row>
    <row r="500" spans="3:3" hidden="1" x14ac:dyDescent="0.3">
      <c r="C500" t="str">
        <f>IF(B500="","",VLOOKUP(B500,'CSI Codes'!$C$4:$D$13,2,))</f>
        <v/>
      </c>
    </row>
    <row r="501" spans="3:3" hidden="1" x14ac:dyDescent="0.3">
      <c r="C501" t="str">
        <f>IF(B501="","",VLOOKUP(B501,'CSI Codes'!$C$4:$D$13,2,))</f>
        <v/>
      </c>
    </row>
    <row r="502" spans="3:3" hidden="1" x14ac:dyDescent="0.3">
      <c r="C502" t="str">
        <f>IF(B502="","",VLOOKUP(B502,'CSI Codes'!$C$4:$D$13,2,))</f>
        <v/>
      </c>
    </row>
    <row r="503" spans="3:3" hidden="1" x14ac:dyDescent="0.3">
      <c r="C503" t="str">
        <f>IF(B503="","",VLOOKUP(B503,'CSI Codes'!$C$4:$D$13,2,))</f>
        <v/>
      </c>
    </row>
    <row r="504" spans="3:3" hidden="1" x14ac:dyDescent="0.3">
      <c r="C504" t="str">
        <f>IF(B504="","",VLOOKUP(B504,'CSI Codes'!$C$4:$D$13,2,))</f>
        <v/>
      </c>
    </row>
    <row r="505" spans="3:3" hidden="1" x14ac:dyDescent="0.3">
      <c r="C505" t="str">
        <f>IF(B505="","",VLOOKUP(B505,'CSI Codes'!$C$4:$D$13,2,))</f>
        <v/>
      </c>
    </row>
    <row r="506" spans="3:3" hidden="1" x14ac:dyDescent="0.3">
      <c r="C506" t="str">
        <f>IF(B506="","",VLOOKUP(B506,'CSI Codes'!$C$4:$D$13,2,))</f>
        <v/>
      </c>
    </row>
    <row r="507" spans="3:3" hidden="1" x14ac:dyDescent="0.3">
      <c r="C507" t="str">
        <f>IF(B507="","",VLOOKUP(B507,'CSI Codes'!$C$4:$D$13,2,))</f>
        <v/>
      </c>
    </row>
    <row r="508" spans="3:3" hidden="1" x14ac:dyDescent="0.3">
      <c r="C508" t="str">
        <f>IF(B508="","",VLOOKUP(B508,'CSI Codes'!$C$4:$D$13,2,))</f>
        <v/>
      </c>
    </row>
    <row r="509" spans="3:3" hidden="1" x14ac:dyDescent="0.3">
      <c r="C509" t="str">
        <f>IF(B509="","",VLOOKUP(B509,'CSI Codes'!$C$4:$D$13,2,))</f>
        <v/>
      </c>
    </row>
    <row r="510" spans="3:3" hidden="1" x14ac:dyDescent="0.3">
      <c r="C510" t="str">
        <f>IF(B510="","",VLOOKUP(B510,'CSI Codes'!$C$4:$D$13,2,))</f>
        <v/>
      </c>
    </row>
    <row r="511" spans="3:3" hidden="1" x14ac:dyDescent="0.3">
      <c r="C511" t="str">
        <f>IF(B511="","",VLOOKUP(B511,'CSI Codes'!$C$4:$D$13,2,))</f>
        <v/>
      </c>
    </row>
    <row r="512" spans="3:3" hidden="1" x14ac:dyDescent="0.3">
      <c r="C512" t="str">
        <f>IF(B512="","",VLOOKUP(B512,'CSI Codes'!$C$4:$D$13,2,))</f>
        <v/>
      </c>
    </row>
    <row r="513" spans="3:3" hidden="1" x14ac:dyDescent="0.3">
      <c r="C513" t="str">
        <f>IF(B513="","",VLOOKUP(B513,'CSI Codes'!$C$4:$D$13,2,))</f>
        <v/>
      </c>
    </row>
    <row r="514" spans="3:3" hidden="1" x14ac:dyDescent="0.3">
      <c r="C514" t="str">
        <f>IF(B514="","",VLOOKUP(B514,'CSI Codes'!$C$4:$D$13,2,))</f>
        <v/>
      </c>
    </row>
    <row r="515" spans="3:3" hidden="1" x14ac:dyDescent="0.3">
      <c r="C515" t="str">
        <f>IF(B515="","",VLOOKUP(B515,'CSI Codes'!$C$4:$D$13,2,))</f>
        <v/>
      </c>
    </row>
    <row r="516" spans="3:3" hidden="1" x14ac:dyDescent="0.3">
      <c r="C516" t="str">
        <f>IF(B516="","",VLOOKUP(B516,'CSI Codes'!$C$4:$D$13,2,))</f>
        <v/>
      </c>
    </row>
    <row r="517" spans="3:3" hidden="1" x14ac:dyDescent="0.3">
      <c r="C517" t="str">
        <f>IF(B517="","",VLOOKUP(B517,'CSI Codes'!$C$4:$D$13,2,))</f>
        <v/>
      </c>
    </row>
    <row r="518" spans="3:3" hidden="1" x14ac:dyDescent="0.3">
      <c r="C518" t="str">
        <f>IF(B518="","",VLOOKUP(B518,'CSI Codes'!$C$4:$D$13,2,))</f>
        <v/>
      </c>
    </row>
    <row r="519" spans="3:3" hidden="1" x14ac:dyDescent="0.3">
      <c r="C519" t="str">
        <f>IF(B519="","",VLOOKUP(B519,'CSI Codes'!$C$4:$D$13,2,))</f>
        <v/>
      </c>
    </row>
    <row r="520" spans="3:3" hidden="1" x14ac:dyDescent="0.3">
      <c r="C520" t="str">
        <f>IF(B520="","",VLOOKUP(B520,'CSI Codes'!$C$4:$D$13,2,))</f>
        <v/>
      </c>
    </row>
    <row r="521" spans="3:3" hidden="1" x14ac:dyDescent="0.3">
      <c r="C521" t="str">
        <f>IF(B521="","",VLOOKUP(B521,'CSI Codes'!$C$4:$D$13,2,))</f>
        <v/>
      </c>
    </row>
    <row r="522" spans="3:3" hidden="1" x14ac:dyDescent="0.3">
      <c r="C522" t="str">
        <f>IF(B522="","",VLOOKUP(B522,'CSI Codes'!$C$4:$D$13,2,))</f>
        <v/>
      </c>
    </row>
    <row r="523" spans="3:3" hidden="1" x14ac:dyDescent="0.3">
      <c r="C523" t="str">
        <f>IF(B523="","",VLOOKUP(B523,'CSI Codes'!$C$4:$D$13,2,))</f>
        <v/>
      </c>
    </row>
    <row r="524" spans="3:3" hidden="1" x14ac:dyDescent="0.3">
      <c r="C524" t="str">
        <f>IF(B524="","",VLOOKUP(B524,'CSI Codes'!$C$4:$D$13,2,))</f>
        <v/>
      </c>
    </row>
    <row r="525" spans="3:3" hidden="1" x14ac:dyDescent="0.3">
      <c r="C525" t="str">
        <f>IF(B525="","",VLOOKUP(B525,'CSI Codes'!$C$4:$D$13,2,))</f>
        <v/>
      </c>
    </row>
    <row r="526" spans="3:3" hidden="1" x14ac:dyDescent="0.3">
      <c r="C526" t="str">
        <f>IF(B526="","",VLOOKUP(B526,'CSI Codes'!$C$4:$D$13,2,))</f>
        <v/>
      </c>
    </row>
    <row r="527" spans="3:3" hidden="1" x14ac:dyDescent="0.3">
      <c r="C527" t="str">
        <f>IF(B527="","",VLOOKUP(B527,'CSI Codes'!$C$4:$D$13,2,))</f>
        <v/>
      </c>
    </row>
    <row r="528" spans="3:3" hidden="1" x14ac:dyDescent="0.3">
      <c r="C528" t="str">
        <f>IF(B528="","",VLOOKUP(B528,'CSI Codes'!$C$4:$D$13,2,))</f>
        <v/>
      </c>
    </row>
    <row r="529" spans="3:3" hidden="1" x14ac:dyDescent="0.3">
      <c r="C529" t="str">
        <f>IF(B529="","",VLOOKUP(B529,'CSI Codes'!$C$4:$D$13,2,))</f>
        <v/>
      </c>
    </row>
    <row r="530" spans="3:3" hidden="1" x14ac:dyDescent="0.3">
      <c r="C530" t="str">
        <f>IF(B530="","",VLOOKUP(B530,'CSI Codes'!$C$4:$D$13,2,))</f>
        <v/>
      </c>
    </row>
    <row r="531" spans="3:3" hidden="1" x14ac:dyDescent="0.3">
      <c r="C531" t="str">
        <f>IF(B531="","",VLOOKUP(B531,'CSI Codes'!$C$4:$D$13,2,))</f>
        <v/>
      </c>
    </row>
    <row r="532" spans="3:3" hidden="1" x14ac:dyDescent="0.3">
      <c r="C532" t="str">
        <f>IF(B532="","",VLOOKUP(B532,'CSI Codes'!$C$4:$D$13,2,))</f>
        <v/>
      </c>
    </row>
    <row r="533" spans="3:3" hidden="1" x14ac:dyDescent="0.3">
      <c r="C533" t="str">
        <f>IF(B533="","",VLOOKUP(B533,'CSI Codes'!$C$4:$D$13,2,))</f>
        <v/>
      </c>
    </row>
    <row r="534" spans="3:3" hidden="1" x14ac:dyDescent="0.3">
      <c r="C534" t="str">
        <f>IF(B534="","",VLOOKUP(B534,'CSI Codes'!$C$4:$D$13,2,))</f>
        <v/>
      </c>
    </row>
    <row r="535" spans="3:3" hidden="1" x14ac:dyDescent="0.3">
      <c r="C535" t="str">
        <f>IF(B535="","",VLOOKUP(B535,'CSI Codes'!$C$4:$D$13,2,))</f>
        <v/>
      </c>
    </row>
    <row r="536" spans="3:3" hidden="1" x14ac:dyDescent="0.3">
      <c r="C536" t="str">
        <f>IF(B536="","",VLOOKUP(B536,'CSI Codes'!$C$4:$D$13,2,))</f>
        <v/>
      </c>
    </row>
    <row r="537" spans="3:3" hidden="1" x14ac:dyDescent="0.3">
      <c r="C537" t="str">
        <f>IF(B537="","",VLOOKUP(B537,'CSI Codes'!$C$4:$D$13,2,))</f>
        <v/>
      </c>
    </row>
    <row r="538" spans="3:3" hidden="1" x14ac:dyDescent="0.3">
      <c r="C538" t="str">
        <f>IF(B538="","",VLOOKUP(B538,'CSI Codes'!$C$4:$D$13,2,))</f>
        <v/>
      </c>
    </row>
    <row r="539" spans="3:3" hidden="1" x14ac:dyDescent="0.3">
      <c r="C539" t="str">
        <f>IF(B539="","",VLOOKUP(B539,'CSI Codes'!$C$4:$D$13,2,))</f>
        <v/>
      </c>
    </row>
    <row r="540" spans="3:3" hidden="1" x14ac:dyDescent="0.3">
      <c r="C540" t="str">
        <f>IF(B540="","",VLOOKUP(B540,'CSI Codes'!$C$4:$D$13,2,))</f>
        <v/>
      </c>
    </row>
    <row r="541" spans="3:3" hidden="1" x14ac:dyDescent="0.3">
      <c r="C541" t="str">
        <f>IF(B541="","",VLOOKUP(B541,'CSI Codes'!$C$4:$D$13,2,))</f>
        <v/>
      </c>
    </row>
    <row r="542" spans="3:3" hidden="1" x14ac:dyDescent="0.3">
      <c r="C542" t="str">
        <f>IF(B542="","",VLOOKUP(B542,'CSI Codes'!$C$4:$D$13,2,))</f>
        <v/>
      </c>
    </row>
    <row r="543" spans="3:3" hidden="1" x14ac:dyDescent="0.3">
      <c r="C543" t="str">
        <f>IF(B543="","",VLOOKUP(B543,'CSI Codes'!$C$4:$D$13,2,))</f>
        <v/>
      </c>
    </row>
    <row r="544" spans="3:3" hidden="1" x14ac:dyDescent="0.3">
      <c r="C544" t="str">
        <f>IF(B544="","",VLOOKUP(B544,'CSI Codes'!$C$4:$D$13,2,))</f>
        <v/>
      </c>
    </row>
    <row r="545" spans="3:3" hidden="1" x14ac:dyDescent="0.3">
      <c r="C545" t="str">
        <f>IF(B545="","",VLOOKUP(B545,'CSI Codes'!$C$4:$D$13,2,))</f>
        <v/>
      </c>
    </row>
    <row r="546" spans="3:3" hidden="1" x14ac:dyDescent="0.3">
      <c r="C546" t="str">
        <f>IF(B546="","",VLOOKUP(B546,'CSI Codes'!$C$4:$D$13,2,))</f>
        <v/>
      </c>
    </row>
    <row r="547" spans="3:3" hidden="1" x14ac:dyDescent="0.3">
      <c r="C547" t="str">
        <f>IF(B547="","",VLOOKUP(B547,'CSI Codes'!$C$4:$D$13,2,))</f>
        <v/>
      </c>
    </row>
    <row r="548" spans="3:3" hidden="1" x14ac:dyDescent="0.3">
      <c r="C548" t="str">
        <f>IF(B548="","",VLOOKUP(B548,'CSI Codes'!$C$4:$D$13,2,))</f>
        <v/>
      </c>
    </row>
    <row r="549" spans="3:3" hidden="1" x14ac:dyDescent="0.3">
      <c r="C549" t="str">
        <f>IF(B549="","",VLOOKUP(B549,'CSI Codes'!$C$4:$D$13,2,))</f>
        <v/>
      </c>
    </row>
    <row r="550" spans="3:3" hidden="1" x14ac:dyDescent="0.3">
      <c r="C550" t="str">
        <f>IF(B550="","",VLOOKUP(B550,'CSI Codes'!$C$4:$D$13,2,))</f>
        <v/>
      </c>
    </row>
    <row r="551" spans="3:3" hidden="1" x14ac:dyDescent="0.3">
      <c r="C551" t="str">
        <f>IF(B551="","",VLOOKUP(B551,'CSI Codes'!$C$4:$D$13,2,))</f>
        <v/>
      </c>
    </row>
    <row r="552" spans="3:3" hidden="1" x14ac:dyDescent="0.3">
      <c r="C552" t="str">
        <f>IF(B552="","",VLOOKUP(B552,'CSI Codes'!$C$4:$D$13,2,))</f>
        <v/>
      </c>
    </row>
    <row r="553" spans="3:3" hidden="1" x14ac:dyDescent="0.3">
      <c r="C553" t="str">
        <f>IF(B553="","",VLOOKUP(B553,'CSI Codes'!$C$4:$D$13,2,))</f>
        <v/>
      </c>
    </row>
    <row r="554" spans="3:3" hidden="1" x14ac:dyDescent="0.3">
      <c r="C554" t="str">
        <f>IF(B554="","",VLOOKUP(B554,'CSI Codes'!$C$4:$D$13,2,))</f>
        <v/>
      </c>
    </row>
    <row r="555" spans="3:3" hidden="1" x14ac:dyDescent="0.3">
      <c r="C555" t="str">
        <f>IF(B555="","",VLOOKUP(B555,'CSI Codes'!$C$4:$D$13,2,))</f>
        <v/>
      </c>
    </row>
    <row r="556" spans="3:3" hidden="1" x14ac:dyDescent="0.3">
      <c r="C556" t="str">
        <f>IF(B556="","",VLOOKUP(B556,'CSI Codes'!$C$4:$D$13,2,))</f>
        <v/>
      </c>
    </row>
    <row r="557" spans="3:3" hidden="1" x14ac:dyDescent="0.3">
      <c r="C557" t="str">
        <f>IF(B557="","",VLOOKUP(B557,'CSI Codes'!$C$4:$D$13,2,))</f>
        <v/>
      </c>
    </row>
    <row r="558" spans="3:3" hidden="1" x14ac:dyDescent="0.3">
      <c r="C558" t="str">
        <f>IF(B558="","",VLOOKUP(B558,'CSI Codes'!$C$4:$D$13,2,))</f>
        <v/>
      </c>
    </row>
    <row r="559" spans="3:3" hidden="1" x14ac:dyDescent="0.3">
      <c r="C559" t="str">
        <f>IF(B559="","",VLOOKUP(B559,'CSI Codes'!$C$4:$D$13,2,))</f>
        <v/>
      </c>
    </row>
    <row r="560" spans="3:3" hidden="1" x14ac:dyDescent="0.3">
      <c r="C560" t="str">
        <f>IF(B560="","",VLOOKUP(B560,'CSI Codes'!$C$4:$D$13,2,))</f>
        <v/>
      </c>
    </row>
    <row r="561" spans="3:3" hidden="1" x14ac:dyDescent="0.3">
      <c r="C561" t="str">
        <f>IF(B561="","",VLOOKUP(B561,'CSI Codes'!$C$4:$D$13,2,))</f>
        <v/>
      </c>
    </row>
    <row r="562" spans="3:3" hidden="1" x14ac:dyDescent="0.3">
      <c r="C562" t="str">
        <f>IF(B562="","",VLOOKUP(B562,'CSI Codes'!$C$4:$D$13,2,))</f>
        <v/>
      </c>
    </row>
    <row r="563" spans="3:3" hidden="1" x14ac:dyDescent="0.3">
      <c r="C563" t="str">
        <f>IF(B563="","",VLOOKUP(B563,'CSI Codes'!$C$4:$D$13,2,))</f>
        <v/>
      </c>
    </row>
    <row r="564" spans="3:3" hidden="1" x14ac:dyDescent="0.3">
      <c r="C564" t="str">
        <f>IF(B564="","",VLOOKUP(B564,'CSI Codes'!$C$4:$D$13,2,))</f>
        <v/>
      </c>
    </row>
    <row r="565" spans="3:3" hidden="1" x14ac:dyDescent="0.3">
      <c r="C565" t="str">
        <f>IF(B565="","",VLOOKUP(B565,'CSI Codes'!$C$4:$D$13,2,))</f>
        <v/>
      </c>
    </row>
    <row r="566" spans="3:3" hidden="1" x14ac:dyDescent="0.3">
      <c r="C566" t="str">
        <f>IF(B566="","",VLOOKUP(B566,'CSI Codes'!$C$4:$D$13,2,))</f>
        <v/>
      </c>
    </row>
    <row r="567" spans="3:3" hidden="1" x14ac:dyDescent="0.3">
      <c r="C567" t="str">
        <f>IF(B567="","",VLOOKUP(B567,'CSI Codes'!$C$4:$D$13,2,))</f>
        <v/>
      </c>
    </row>
    <row r="568" spans="3:3" hidden="1" x14ac:dyDescent="0.3">
      <c r="C568" t="str">
        <f>IF(B568="","",VLOOKUP(B568,'CSI Codes'!$C$4:$D$13,2,))</f>
        <v/>
      </c>
    </row>
    <row r="569" spans="3:3" hidden="1" x14ac:dyDescent="0.3">
      <c r="C569" t="str">
        <f>IF(B569="","",VLOOKUP(B569,'CSI Codes'!$C$4:$D$13,2,))</f>
        <v/>
      </c>
    </row>
    <row r="570" spans="3:3" hidden="1" x14ac:dyDescent="0.3">
      <c r="C570" t="str">
        <f>IF(B570="","",VLOOKUP(B570,'CSI Codes'!$C$4:$D$13,2,))</f>
        <v/>
      </c>
    </row>
    <row r="571" spans="3:3" hidden="1" x14ac:dyDescent="0.3">
      <c r="C571" t="str">
        <f>IF(B571="","",VLOOKUP(B571,'CSI Codes'!$C$4:$D$13,2,))</f>
        <v/>
      </c>
    </row>
    <row r="572" spans="3:3" hidden="1" x14ac:dyDescent="0.3">
      <c r="C572" t="str">
        <f>IF(B572="","",VLOOKUP(B572,'CSI Codes'!$C$4:$D$13,2,))</f>
        <v/>
      </c>
    </row>
    <row r="573" spans="3:3" hidden="1" x14ac:dyDescent="0.3">
      <c r="C573" t="str">
        <f>IF(B573="","",VLOOKUP(B573,'CSI Codes'!$C$4:$D$13,2,))</f>
        <v/>
      </c>
    </row>
    <row r="574" spans="3:3" hidden="1" x14ac:dyDescent="0.3">
      <c r="C574" t="str">
        <f>IF(B574="","",VLOOKUP(B574,'CSI Codes'!$C$4:$D$13,2,))</f>
        <v/>
      </c>
    </row>
    <row r="575" spans="3:3" hidden="1" x14ac:dyDescent="0.3">
      <c r="C575" t="str">
        <f>IF(B575="","",VLOOKUP(B575,'CSI Codes'!$C$4:$D$13,2,))</f>
        <v/>
      </c>
    </row>
    <row r="576" spans="3:3" hidden="1" x14ac:dyDescent="0.3">
      <c r="C576" t="str">
        <f>IF(B576="","",VLOOKUP(B576,'CSI Codes'!$C$4:$D$13,2,))</f>
        <v/>
      </c>
    </row>
    <row r="577" spans="3:3" hidden="1" x14ac:dyDescent="0.3">
      <c r="C577" t="str">
        <f>IF(B577="","",VLOOKUP(B577,'CSI Codes'!$C$4:$D$13,2,))</f>
        <v/>
      </c>
    </row>
    <row r="578" spans="3:3" hidden="1" x14ac:dyDescent="0.3">
      <c r="C578" t="str">
        <f>IF(B578="","",VLOOKUP(B578,'CSI Codes'!$C$4:$D$13,2,))</f>
        <v/>
      </c>
    </row>
    <row r="579" spans="3:3" hidden="1" x14ac:dyDescent="0.3">
      <c r="C579" t="str">
        <f>IF(B579="","",VLOOKUP(B579,'CSI Codes'!$C$4:$D$13,2,))</f>
        <v/>
      </c>
    </row>
    <row r="580" spans="3:3" hidden="1" x14ac:dyDescent="0.3">
      <c r="C580" t="str">
        <f>IF(B580="","",VLOOKUP(B580,'CSI Codes'!$C$4:$D$13,2,))</f>
        <v/>
      </c>
    </row>
    <row r="581" spans="3:3" hidden="1" x14ac:dyDescent="0.3">
      <c r="C581" t="str">
        <f>IF(B581="","",VLOOKUP(B581,'CSI Codes'!$C$4:$D$13,2,))</f>
        <v/>
      </c>
    </row>
    <row r="582" spans="3:3" hidden="1" x14ac:dyDescent="0.3">
      <c r="C582" t="str">
        <f>IF(B582="","",VLOOKUP(B582,'CSI Codes'!$C$4:$D$13,2,))</f>
        <v/>
      </c>
    </row>
    <row r="583" spans="3:3" hidden="1" x14ac:dyDescent="0.3">
      <c r="C583" t="str">
        <f>IF(B583="","",VLOOKUP(B583,'CSI Codes'!$C$4:$D$13,2,))</f>
        <v/>
      </c>
    </row>
    <row r="584" spans="3:3" hidden="1" x14ac:dyDescent="0.3">
      <c r="C584" t="str">
        <f>IF(B584="","",VLOOKUP(B584,'CSI Codes'!$C$4:$D$13,2,))</f>
        <v/>
      </c>
    </row>
    <row r="585" spans="3:3" hidden="1" x14ac:dyDescent="0.3">
      <c r="C585" t="str">
        <f>IF(B585="","",VLOOKUP(B585,'CSI Codes'!$C$4:$D$13,2,))</f>
        <v/>
      </c>
    </row>
    <row r="586" spans="3:3" hidden="1" x14ac:dyDescent="0.3">
      <c r="C586" t="str">
        <f>IF(B586="","",VLOOKUP(B586,'CSI Codes'!$C$4:$D$13,2,))</f>
        <v/>
      </c>
    </row>
    <row r="587" spans="3:3" hidden="1" x14ac:dyDescent="0.3">
      <c r="C587" t="str">
        <f>IF(B587="","",VLOOKUP(B587,'CSI Codes'!$C$4:$D$13,2,))</f>
        <v/>
      </c>
    </row>
    <row r="588" spans="3:3" hidden="1" x14ac:dyDescent="0.3">
      <c r="C588" t="str">
        <f>IF(B588="","",VLOOKUP(B588,'CSI Codes'!$C$4:$D$13,2,))</f>
        <v/>
      </c>
    </row>
    <row r="589" spans="3:3" hidden="1" x14ac:dyDescent="0.3">
      <c r="C589" t="str">
        <f>IF(B589="","",VLOOKUP(B589,'CSI Codes'!$C$4:$D$13,2,))</f>
        <v/>
      </c>
    </row>
    <row r="590" spans="3:3" hidden="1" x14ac:dyDescent="0.3">
      <c r="C590" t="str">
        <f>IF(B590="","",VLOOKUP(B590,'CSI Codes'!$C$4:$D$13,2,))</f>
        <v/>
      </c>
    </row>
    <row r="591" spans="3:3" hidden="1" x14ac:dyDescent="0.3">
      <c r="C591" t="str">
        <f>IF(B591="","",VLOOKUP(B591,'CSI Codes'!$C$4:$D$13,2,))</f>
        <v/>
      </c>
    </row>
    <row r="592" spans="3:3" hidden="1" x14ac:dyDescent="0.3">
      <c r="C592" t="str">
        <f>IF(B592="","",VLOOKUP(B592,'CSI Codes'!$C$4:$D$13,2,))</f>
        <v/>
      </c>
    </row>
    <row r="593" spans="3:3" hidden="1" x14ac:dyDescent="0.3">
      <c r="C593" t="str">
        <f>IF(B593="","",VLOOKUP(B593,'CSI Codes'!$C$4:$D$13,2,))</f>
        <v/>
      </c>
    </row>
    <row r="594" spans="3:3" hidden="1" x14ac:dyDescent="0.3">
      <c r="C594" t="str">
        <f>IF(B594="","",VLOOKUP(B594,'CSI Codes'!$C$4:$D$13,2,))</f>
        <v/>
      </c>
    </row>
    <row r="595" spans="3:3" hidden="1" x14ac:dyDescent="0.3">
      <c r="C595" t="str">
        <f>IF(B595="","",VLOOKUP(B595,'CSI Codes'!$C$4:$D$13,2,))</f>
        <v/>
      </c>
    </row>
    <row r="596" spans="3:3" hidden="1" x14ac:dyDescent="0.3">
      <c r="C596" t="str">
        <f>IF(B596="","",VLOOKUP(B596,'CSI Codes'!$C$4:$D$13,2,))</f>
        <v/>
      </c>
    </row>
    <row r="597" spans="3:3" hidden="1" x14ac:dyDescent="0.3">
      <c r="C597" t="str">
        <f>IF(B597="","",VLOOKUP(B597,'CSI Codes'!$C$4:$D$13,2,))</f>
        <v/>
      </c>
    </row>
    <row r="598" spans="3:3" hidden="1" x14ac:dyDescent="0.3">
      <c r="C598" t="str">
        <f>IF(B598="","",VLOOKUP(B598,'CSI Codes'!$C$4:$D$13,2,))</f>
        <v/>
      </c>
    </row>
    <row r="599" spans="3:3" hidden="1" x14ac:dyDescent="0.3">
      <c r="C599" t="str">
        <f>IF(B599="","",VLOOKUP(B599,'CSI Codes'!$C$4:$D$13,2,))</f>
        <v/>
      </c>
    </row>
    <row r="600" spans="3:3" hidden="1" x14ac:dyDescent="0.3">
      <c r="C600" t="str">
        <f>IF(B600="","",VLOOKUP(B600,'CSI Codes'!$C$4:$D$13,2,))</f>
        <v/>
      </c>
    </row>
    <row r="601" spans="3:3" hidden="1" x14ac:dyDescent="0.3">
      <c r="C601" t="str">
        <f>IF(B601="","",VLOOKUP(B601,'CSI Codes'!$C$4:$D$13,2,))</f>
        <v/>
      </c>
    </row>
    <row r="602" spans="3:3" hidden="1" x14ac:dyDescent="0.3">
      <c r="C602" t="str">
        <f>IF(B602="","",VLOOKUP(B602,'CSI Codes'!$C$4:$D$13,2,))</f>
        <v/>
      </c>
    </row>
    <row r="603" spans="3:3" hidden="1" x14ac:dyDescent="0.3">
      <c r="C603" t="str">
        <f>IF(B603="","",VLOOKUP(B603,'CSI Codes'!$C$4:$D$13,2,))</f>
        <v/>
      </c>
    </row>
    <row r="604" spans="3:3" hidden="1" x14ac:dyDescent="0.3">
      <c r="C604" t="str">
        <f>IF(B604="","",VLOOKUP(B604,'CSI Codes'!$C$4:$D$13,2,))</f>
        <v/>
      </c>
    </row>
    <row r="605" spans="3:3" hidden="1" x14ac:dyDescent="0.3">
      <c r="C605" t="str">
        <f>IF(B605="","",VLOOKUP(B605,'CSI Codes'!$C$4:$D$13,2,))</f>
        <v/>
      </c>
    </row>
    <row r="606" spans="3:3" hidden="1" x14ac:dyDescent="0.3">
      <c r="C606" t="str">
        <f>IF(B606="","",VLOOKUP(B606,'CSI Codes'!$C$4:$D$13,2,))</f>
        <v/>
      </c>
    </row>
    <row r="607" spans="3:3" hidden="1" x14ac:dyDescent="0.3">
      <c r="C607" t="str">
        <f>IF(B607="","",VLOOKUP(B607,'CSI Codes'!$C$4:$D$13,2,))</f>
        <v/>
      </c>
    </row>
    <row r="608" spans="3:3" hidden="1" x14ac:dyDescent="0.3">
      <c r="C608" t="str">
        <f>IF(B608="","",VLOOKUP(B608,'CSI Codes'!$C$4:$D$13,2,))</f>
        <v/>
      </c>
    </row>
    <row r="609" spans="3:3" hidden="1" x14ac:dyDescent="0.3">
      <c r="C609" t="str">
        <f>IF(B609="","",VLOOKUP(B609,'CSI Codes'!$C$4:$D$13,2,))</f>
        <v/>
      </c>
    </row>
    <row r="610" spans="3:3" hidden="1" x14ac:dyDescent="0.3">
      <c r="C610" t="str">
        <f>IF(B610="","",VLOOKUP(B610,'CSI Codes'!$C$4:$D$13,2,))</f>
        <v/>
      </c>
    </row>
    <row r="611" spans="3:3" hidden="1" x14ac:dyDescent="0.3">
      <c r="C611" t="str">
        <f>IF(B611="","",VLOOKUP(B611,'CSI Codes'!$C$4:$D$13,2,))</f>
        <v/>
      </c>
    </row>
    <row r="612" spans="3:3" hidden="1" x14ac:dyDescent="0.3">
      <c r="C612" t="str">
        <f>IF(B612="","",VLOOKUP(B612,'CSI Codes'!$C$4:$D$13,2,))</f>
        <v/>
      </c>
    </row>
    <row r="613" spans="3:3" hidden="1" x14ac:dyDescent="0.3">
      <c r="C613" t="str">
        <f>IF(B613="","",VLOOKUP(B613,'CSI Codes'!$C$4:$D$13,2,))</f>
        <v/>
      </c>
    </row>
    <row r="614" spans="3:3" hidden="1" x14ac:dyDescent="0.3">
      <c r="C614" t="str">
        <f>IF(B614="","",VLOOKUP(B614,'CSI Codes'!$C$4:$D$13,2,))</f>
        <v/>
      </c>
    </row>
    <row r="615" spans="3:3" hidden="1" x14ac:dyDescent="0.3">
      <c r="C615" t="str">
        <f>IF(B615="","",VLOOKUP(B615,'CSI Codes'!$C$4:$D$13,2,))</f>
        <v/>
      </c>
    </row>
    <row r="616" spans="3:3" hidden="1" x14ac:dyDescent="0.3">
      <c r="C616" t="str">
        <f>IF(B616="","",VLOOKUP(B616,'CSI Codes'!$C$4:$D$13,2,))</f>
        <v/>
      </c>
    </row>
    <row r="617" spans="3:3" hidden="1" x14ac:dyDescent="0.3">
      <c r="C617" t="str">
        <f>IF(B617="","",VLOOKUP(B617,'CSI Codes'!$C$4:$D$13,2,))</f>
        <v/>
      </c>
    </row>
    <row r="618" spans="3:3" hidden="1" x14ac:dyDescent="0.3">
      <c r="C618" t="str">
        <f>IF(B618="","",VLOOKUP(B618,'CSI Codes'!$C$4:$D$13,2,))</f>
        <v/>
      </c>
    </row>
    <row r="619" spans="3:3" hidden="1" x14ac:dyDescent="0.3">
      <c r="C619" t="str">
        <f>IF(B619="","",VLOOKUP(B619,'CSI Codes'!$C$4:$D$13,2,))</f>
        <v/>
      </c>
    </row>
    <row r="620" spans="3:3" hidden="1" x14ac:dyDescent="0.3">
      <c r="C620" t="str">
        <f>IF(B620="","",VLOOKUP(B620,'CSI Codes'!$C$4:$D$13,2,))</f>
        <v/>
      </c>
    </row>
    <row r="621" spans="3:3" hidden="1" x14ac:dyDescent="0.3">
      <c r="C621" t="str">
        <f>IF(B621="","",VLOOKUP(B621,'CSI Codes'!$C$4:$D$13,2,))</f>
        <v/>
      </c>
    </row>
    <row r="622" spans="3:3" hidden="1" x14ac:dyDescent="0.3">
      <c r="C622" t="str">
        <f>IF(B622="","",VLOOKUP(B622,'CSI Codes'!$C$4:$D$13,2,))</f>
        <v/>
      </c>
    </row>
    <row r="623" spans="3:3" hidden="1" x14ac:dyDescent="0.3">
      <c r="C623" t="str">
        <f>IF(B623="","",VLOOKUP(B623,'CSI Codes'!$C$4:$D$13,2,))</f>
        <v/>
      </c>
    </row>
    <row r="624" spans="3:3" hidden="1" x14ac:dyDescent="0.3">
      <c r="C624" t="str">
        <f>IF(B624="","",VLOOKUP(B624,'CSI Codes'!$C$4:$D$13,2,))</f>
        <v/>
      </c>
    </row>
    <row r="625" spans="3:3" hidden="1" x14ac:dyDescent="0.3">
      <c r="C625" t="str">
        <f>IF(B625="","",VLOOKUP(B625,'CSI Codes'!$C$4:$D$13,2,))</f>
        <v/>
      </c>
    </row>
    <row r="626" spans="3:3" hidden="1" x14ac:dyDescent="0.3">
      <c r="C626" t="str">
        <f>IF(B626="","",VLOOKUP(B626,'CSI Codes'!$C$4:$D$13,2,))</f>
        <v/>
      </c>
    </row>
    <row r="627" spans="3:3" hidden="1" x14ac:dyDescent="0.3">
      <c r="C627" t="str">
        <f>IF(B627="","",VLOOKUP(B627,'CSI Codes'!$C$4:$D$13,2,))</f>
        <v/>
      </c>
    </row>
    <row r="628" spans="3:3" hidden="1" x14ac:dyDescent="0.3">
      <c r="C628" t="str">
        <f>IF(B628="","",VLOOKUP(B628,'CSI Codes'!$C$4:$D$13,2,))</f>
        <v/>
      </c>
    </row>
    <row r="629" spans="3:3" hidden="1" x14ac:dyDescent="0.3">
      <c r="C629" t="str">
        <f>IF(B629="","",VLOOKUP(B629,'CSI Codes'!$C$4:$D$13,2,))</f>
        <v/>
      </c>
    </row>
    <row r="630" spans="3:3" hidden="1" x14ac:dyDescent="0.3">
      <c r="C630" t="str">
        <f>IF(B630="","",VLOOKUP(B630,'CSI Codes'!$C$4:$D$13,2,))</f>
        <v/>
      </c>
    </row>
    <row r="631" spans="3:3" hidden="1" x14ac:dyDescent="0.3">
      <c r="C631" t="str">
        <f>IF(B631="","",VLOOKUP(B631,'CSI Codes'!$C$4:$D$13,2,))</f>
        <v/>
      </c>
    </row>
    <row r="632" spans="3:3" hidden="1" x14ac:dyDescent="0.3">
      <c r="C632" t="str">
        <f>IF(B632="","",VLOOKUP(B632,'CSI Codes'!$C$4:$D$13,2,))</f>
        <v/>
      </c>
    </row>
    <row r="633" spans="3:3" hidden="1" x14ac:dyDescent="0.3">
      <c r="C633" t="str">
        <f>IF(B633="","",VLOOKUP(B633,'CSI Codes'!$C$4:$D$13,2,))</f>
        <v/>
      </c>
    </row>
    <row r="634" spans="3:3" hidden="1" x14ac:dyDescent="0.3">
      <c r="C634" t="str">
        <f>IF(B634="","",VLOOKUP(B634,'CSI Codes'!$C$4:$D$13,2,))</f>
        <v/>
      </c>
    </row>
    <row r="635" spans="3:3" hidden="1" x14ac:dyDescent="0.3">
      <c r="C635" t="str">
        <f>IF(B635="","",VLOOKUP(B635,'CSI Codes'!$C$4:$D$13,2,))</f>
        <v/>
      </c>
    </row>
    <row r="636" spans="3:3" hidden="1" x14ac:dyDescent="0.3">
      <c r="C636" t="str">
        <f>IF(B636="","",VLOOKUP(B636,'CSI Codes'!$C$4:$D$13,2,))</f>
        <v/>
      </c>
    </row>
    <row r="637" spans="3:3" hidden="1" x14ac:dyDescent="0.3">
      <c r="C637" t="str">
        <f>IF(B637="","",VLOOKUP(B637,'CSI Codes'!$C$4:$D$13,2,))</f>
        <v/>
      </c>
    </row>
    <row r="638" spans="3:3" hidden="1" x14ac:dyDescent="0.3">
      <c r="C638" t="str">
        <f>IF(B638="","",VLOOKUP(B638,'CSI Codes'!$C$4:$D$13,2,))</f>
        <v/>
      </c>
    </row>
    <row r="639" spans="3:3" hidden="1" x14ac:dyDescent="0.3">
      <c r="C639" t="str">
        <f>IF(B639="","",VLOOKUP(B639,'CSI Codes'!$C$4:$D$13,2,))</f>
        <v/>
      </c>
    </row>
    <row r="640" spans="3:3" hidden="1" x14ac:dyDescent="0.3">
      <c r="C640" t="str">
        <f>IF(B640="","",VLOOKUP(B640,'CSI Codes'!$C$4:$D$13,2,))</f>
        <v/>
      </c>
    </row>
    <row r="641" spans="3:3" hidden="1" x14ac:dyDescent="0.3">
      <c r="C641" t="str">
        <f>IF(B641="","",VLOOKUP(B641,'CSI Codes'!$C$4:$D$13,2,))</f>
        <v/>
      </c>
    </row>
    <row r="642" spans="3:3" hidden="1" x14ac:dyDescent="0.3">
      <c r="C642" t="str">
        <f>IF(B642="","",VLOOKUP(B642,'CSI Codes'!$C$4:$D$13,2,))</f>
        <v/>
      </c>
    </row>
    <row r="643" spans="3:3" hidden="1" x14ac:dyDescent="0.3">
      <c r="C643" t="str">
        <f>IF(B643="","",VLOOKUP(B643,'CSI Codes'!$C$4:$D$13,2,))</f>
        <v/>
      </c>
    </row>
    <row r="644" spans="3:3" hidden="1" x14ac:dyDescent="0.3">
      <c r="C644" t="str">
        <f>IF(B644="","",VLOOKUP(B644,'CSI Codes'!$C$4:$D$13,2,))</f>
        <v/>
      </c>
    </row>
    <row r="645" spans="3:3" hidden="1" x14ac:dyDescent="0.3">
      <c r="C645" t="str">
        <f>IF(B645="","",VLOOKUP(B645,'CSI Codes'!$C$4:$D$13,2,))</f>
        <v/>
      </c>
    </row>
    <row r="646" spans="3:3" hidden="1" x14ac:dyDescent="0.3">
      <c r="C646" t="str">
        <f>IF(B646="","",VLOOKUP(B646,'CSI Codes'!$C$4:$D$13,2,))</f>
        <v/>
      </c>
    </row>
    <row r="647" spans="3:3" hidden="1" x14ac:dyDescent="0.3">
      <c r="C647" t="str">
        <f>IF(B647="","",VLOOKUP(B647,'CSI Codes'!$C$4:$D$13,2,))</f>
        <v/>
      </c>
    </row>
    <row r="648" spans="3:3" hidden="1" x14ac:dyDescent="0.3">
      <c r="C648" t="str">
        <f>IF(B648="","",VLOOKUP(B648,'CSI Codes'!$C$4:$D$13,2,))</f>
        <v/>
      </c>
    </row>
    <row r="649" spans="3:3" hidden="1" x14ac:dyDescent="0.3">
      <c r="C649" t="str">
        <f>IF(B649="","",VLOOKUP(B649,'CSI Codes'!$C$4:$D$13,2,))</f>
        <v/>
      </c>
    </row>
    <row r="650" spans="3:3" hidden="1" x14ac:dyDescent="0.3">
      <c r="C650" t="str">
        <f>IF(B650="","",VLOOKUP(B650,'CSI Codes'!$C$4:$D$13,2,))</f>
        <v/>
      </c>
    </row>
    <row r="651" spans="3:3" hidden="1" x14ac:dyDescent="0.3">
      <c r="C651" t="str">
        <f>IF(B651="","",VLOOKUP(B651,'CSI Codes'!$C$4:$D$13,2,))</f>
        <v/>
      </c>
    </row>
    <row r="652" spans="3:3" hidden="1" x14ac:dyDescent="0.3">
      <c r="C652" t="str">
        <f>IF(B652="","",VLOOKUP(B652,'CSI Codes'!$C$4:$D$13,2,))</f>
        <v/>
      </c>
    </row>
    <row r="653" spans="3:3" hidden="1" x14ac:dyDescent="0.3">
      <c r="C653" t="str">
        <f>IF(B653="","",VLOOKUP(B653,'CSI Codes'!$C$4:$D$13,2,))</f>
        <v/>
      </c>
    </row>
    <row r="654" spans="3:3" hidden="1" x14ac:dyDescent="0.3">
      <c r="C654" t="str">
        <f>IF(B654="","",VLOOKUP(B654,'CSI Codes'!$C$4:$D$13,2,))</f>
        <v/>
      </c>
    </row>
    <row r="655" spans="3:3" hidden="1" x14ac:dyDescent="0.3">
      <c r="C655" t="str">
        <f>IF(B655="","",VLOOKUP(B655,'CSI Codes'!$C$4:$D$13,2,))</f>
        <v/>
      </c>
    </row>
    <row r="656" spans="3:3" hidden="1" x14ac:dyDescent="0.3">
      <c r="C656" t="str">
        <f>IF(B656="","",VLOOKUP(B656,'CSI Codes'!$C$4:$D$13,2,))</f>
        <v/>
      </c>
    </row>
    <row r="657" spans="3:3" hidden="1" x14ac:dyDescent="0.3">
      <c r="C657" t="str">
        <f>IF(B657="","",VLOOKUP(B657,'CSI Codes'!$C$4:$D$13,2,))</f>
        <v/>
      </c>
    </row>
    <row r="658" spans="3:3" hidden="1" x14ac:dyDescent="0.3">
      <c r="C658" t="str">
        <f>IF(B658="","",VLOOKUP(B658,'CSI Codes'!$C$4:$D$13,2,))</f>
        <v/>
      </c>
    </row>
    <row r="659" spans="3:3" hidden="1" x14ac:dyDescent="0.3">
      <c r="C659" t="str">
        <f>IF(B659="","",VLOOKUP(B659,'CSI Codes'!$C$4:$D$13,2,))</f>
        <v/>
      </c>
    </row>
    <row r="660" spans="3:3" hidden="1" x14ac:dyDescent="0.3">
      <c r="C660" t="str">
        <f>IF(B660="","",VLOOKUP(B660,'CSI Codes'!$C$4:$D$13,2,))</f>
        <v/>
      </c>
    </row>
    <row r="661" spans="3:3" hidden="1" x14ac:dyDescent="0.3">
      <c r="C661" t="str">
        <f>IF(B661="","",VLOOKUP(B661,'CSI Codes'!$C$4:$D$13,2,))</f>
        <v/>
      </c>
    </row>
    <row r="662" spans="3:3" hidden="1" x14ac:dyDescent="0.3">
      <c r="C662" t="str">
        <f>IF(B662="","",VLOOKUP(B662,'CSI Codes'!$C$4:$D$13,2,))</f>
        <v/>
      </c>
    </row>
    <row r="663" spans="3:3" hidden="1" x14ac:dyDescent="0.3">
      <c r="C663" t="str">
        <f>IF(B663="","",VLOOKUP(B663,'CSI Codes'!$C$4:$D$13,2,))</f>
        <v/>
      </c>
    </row>
    <row r="664" spans="3:3" hidden="1" x14ac:dyDescent="0.3">
      <c r="C664" t="str">
        <f>IF(B664="","",VLOOKUP(B664,'CSI Codes'!$C$4:$D$13,2,))</f>
        <v/>
      </c>
    </row>
    <row r="665" spans="3:3" hidden="1" x14ac:dyDescent="0.3">
      <c r="C665" t="str">
        <f>IF(B665="","",VLOOKUP(B665,'CSI Codes'!$C$4:$D$13,2,))</f>
        <v/>
      </c>
    </row>
    <row r="666" spans="3:3" hidden="1" x14ac:dyDescent="0.3">
      <c r="C666" t="str">
        <f>IF(B666="","",VLOOKUP(B666,'CSI Codes'!$C$4:$D$13,2,))</f>
        <v/>
      </c>
    </row>
    <row r="667" spans="3:3" hidden="1" x14ac:dyDescent="0.3">
      <c r="C667" t="str">
        <f>IF(B667="","",VLOOKUP(B667,'CSI Codes'!$C$4:$D$13,2,))</f>
        <v/>
      </c>
    </row>
    <row r="668" spans="3:3" hidden="1" x14ac:dyDescent="0.3">
      <c r="C668" t="str">
        <f>IF(B668="","",VLOOKUP(B668,'CSI Codes'!$C$4:$D$13,2,))</f>
        <v/>
      </c>
    </row>
    <row r="669" spans="3:3" hidden="1" x14ac:dyDescent="0.3">
      <c r="C669" t="str">
        <f>IF(B669="","",VLOOKUP(B669,'CSI Codes'!$C$4:$D$13,2,))</f>
        <v/>
      </c>
    </row>
    <row r="670" spans="3:3" hidden="1" x14ac:dyDescent="0.3">
      <c r="C670" t="str">
        <f>IF(B670="","",VLOOKUP(B670,'CSI Codes'!$C$4:$D$13,2,))</f>
        <v/>
      </c>
    </row>
    <row r="671" spans="3:3" hidden="1" x14ac:dyDescent="0.3">
      <c r="C671" t="str">
        <f>IF(B671="","",VLOOKUP(B671,'CSI Codes'!$C$4:$D$13,2,))</f>
        <v/>
      </c>
    </row>
    <row r="672" spans="3:3" hidden="1" x14ac:dyDescent="0.3">
      <c r="C672" t="str">
        <f>IF(B672="","",VLOOKUP(B672,'CSI Codes'!$C$4:$D$13,2,))</f>
        <v/>
      </c>
    </row>
    <row r="673" spans="3:3" hidden="1" x14ac:dyDescent="0.3">
      <c r="C673" t="str">
        <f>IF(B673="","",VLOOKUP(B673,'CSI Codes'!$C$4:$D$13,2,))</f>
        <v/>
      </c>
    </row>
    <row r="674" spans="3:3" hidden="1" x14ac:dyDescent="0.3">
      <c r="C674" t="str">
        <f>IF(B674="","",VLOOKUP(B674,'CSI Codes'!$C$4:$D$13,2,))</f>
        <v/>
      </c>
    </row>
    <row r="675" spans="3:3" hidden="1" x14ac:dyDescent="0.3">
      <c r="C675" t="str">
        <f>IF(B675="","",VLOOKUP(B675,'CSI Codes'!$C$4:$D$13,2,))</f>
        <v/>
      </c>
    </row>
    <row r="676" spans="3:3" hidden="1" x14ac:dyDescent="0.3">
      <c r="C676" t="str">
        <f>IF(B676="","",VLOOKUP(B676,'CSI Codes'!$C$4:$D$13,2,))</f>
        <v/>
      </c>
    </row>
    <row r="677" spans="3:3" hidden="1" x14ac:dyDescent="0.3">
      <c r="C677" t="str">
        <f>IF(B677="","",VLOOKUP(B677,'CSI Codes'!$C$4:$D$13,2,))</f>
        <v/>
      </c>
    </row>
    <row r="678" spans="3:3" hidden="1" x14ac:dyDescent="0.3">
      <c r="C678" t="str">
        <f>IF(B678="","",VLOOKUP(B678,'CSI Codes'!$C$4:$D$13,2,))</f>
        <v/>
      </c>
    </row>
    <row r="679" spans="3:3" hidden="1" x14ac:dyDescent="0.3">
      <c r="C679" t="str">
        <f>IF(B679="","",VLOOKUP(B679,'CSI Codes'!$C$4:$D$13,2,))</f>
        <v/>
      </c>
    </row>
    <row r="680" spans="3:3" hidden="1" x14ac:dyDescent="0.3">
      <c r="C680" t="str">
        <f>IF(B680="","",VLOOKUP(B680,'CSI Codes'!$C$4:$D$13,2,))</f>
        <v/>
      </c>
    </row>
    <row r="681" spans="3:3" hidden="1" x14ac:dyDescent="0.3">
      <c r="C681" t="str">
        <f>IF(B681="","",VLOOKUP(B681,'CSI Codes'!$C$4:$D$13,2,))</f>
        <v/>
      </c>
    </row>
    <row r="682" spans="3:3" hidden="1" x14ac:dyDescent="0.3">
      <c r="C682" t="str">
        <f>IF(B682="","",VLOOKUP(B682,'CSI Codes'!$C$4:$D$13,2,))</f>
        <v/>
      </c>
    </row>
    <row r="683" spans="3:3" hidden="1" x14ac:dyDescent="0.3">
      <c r="C683" t="str">
        <f>IF(B683="","",VLOOKUP(B683,'CSI Codes'!$C$4:$D$13,2,))</f>
        <v/>
      </c>
    </row>
    <row r="684" spans="3:3" hidden="1" x14ac:dyDescent="0.3">
      <c r="C684" t="str">
        <f>IF(B684="","",VLOOKUP(B684,'CSI Codes'!$C$4:$D$13,2,))</f>
        <v/>
      </c>
    </row>
    <row r="685" spans="3:3" hidden="1" x14ac:dyDescent="0.3">
      <c r="C685" t="str">
        <f>IF(B685="","",VLOOKUP(B685,'CSI Codes'!$C$4:$D$13,2,))</f>
        <v/>
      </c>
    </row>
    <row r="686" spans="3:3" hidden="1" x14ac:dyDescent="0.3">
      <c r="C686" t="str">
        <f>IF(B686="","",VLOOKUP(B686,'CSI Codes'!$C$4:$D$13,2,))</f>
        <v/>
      </c>
    </row>
    <row r="687" spans="3:3" hidden="1" x14ac:dyDescent="0.3">
      <c r="C687" t="str">
        <f>IF(B687="","",VLOOKUP(B687,'CSI Codes'!$C$4:$D$13,2,))</f>
        <v/>
      </c>
    </row>
    <row r="688" spans="3:3" hidden="1" x14ac:dyDescent="0.3">
      <c r="C688" t="str">
        <f>IF(B688="","",VLOOKUP(B688,'CSI Codes'!$C$4:$D$13,2,))</f>
        <v/>
      </c>
    </row>
    <row r="689" spans="3:3" hidden="1" x14ac:dyDescent="0.3">
      <c r="C689" t="str">
        <f>IF(B689="","",VLOOKUP(B689,'CSI Codes'!$C$4:$D$13,2,))</f>
        <v/>
      </c>
    </row>
    <row r="690" spans="3:3" hidden="1" x14ac:dyDescent="0.3">
      <c r="C690" t="str">
        <f>IF(B690="","",VLOOKUP(B690,'CSI Codes'!$C$4:$D$13,2,))</f>
        <v/>
      </c>
    </row>
    <row r="691" spans="3:3" hidden="1" x14ac:dyDescent="0.3">
      <c r="C691" t="str">
        <f>IF(B691="","",VLOOKUP(B691,'CSI Codes'!$C$4:$D$13,2,))</f>
        <v/>
      </c>
    </row>
    <row r="692" spans="3:3" hidden="1" x14ac:dyDescent="0.3">
      <c r="C692" t="str">
        <f>IF(B692="","",VLOOKUP(B692,'CSI Codes'!$C$4:$D$13,2,))</f>
        <v/>
      </c>
    </row>
    <row r="693" spans="3:3" hidden="1" x14ac:dyDescent="0.3">
      <c r="C693" t="str">
        <f>IF(B693="","",VLOOKUP(B693,'CSI Codes'!$C$4:$D$13,2,))</f>
        <v/>
      </c>
    </row>
    <row r="694" spans="3:3" hidden="1" x14ac:dyDescent="0.3">
      <c r="C694" t="str">
        <f>IF(B694="","",VLOOKUP(B694,'CSI Codes'!$C$4:$D$13,2,))</f>
        <v/>
      </c>
    </row>
    <row r="695" spans="3:3" hidden="1" x14ac:dyDescent="0.3">
      <c r="C695" t="str">
        <f>IF(B695="","",VLOOKUP(B695,'CSI Codes'!$C$4:$D$13,2,))</f>
        <v/>
      </c>
    </row>
    <row r="696" spans="3:3" hidden="1" x14ac:dyDescent="0.3">
      <c r="C696" t="str">
        <f>IF(B696="","",VLOOKUP(B696,'CSI Codes'!$C$4:$D$13,2,))</f>
        <v/>
      </c>
    </row>
    <row r="697" spans="3:3" hidden="1" x14ac:dyDescent="0.3">
      <c r="C697" t="str">
        <f>IF(B697="","",VLOOKUP(B697,'CSI Codes'!$C$4:$D$13,2,))</f>
        <v/>
      </c>
    </row>
    <row r="698" spans="3:3" hidden="1" x14ac:dyDescent="0.3">
      <c r="C698" t="str">
        <f>IF(B698="","",VLOOKUP(B698,'CSI Codes'!$C$4:$D$13,2,))</f>
        <v/>
      </c>
    </row>
    <row r="699" spans="3:3" hidden="1" x14ac:dyDescent="0.3">
      <c r="C699" t="str">
        <f>IF(B699="","",VLOOKUP(B699,'CSI Codes'!$C$4:$D$13,2,))</f>
        <v/>
      </c>
    </row>
    <row r="700" spans="3:3" hidden="1" x14ac:dyDescent="0.3">
      <c r="C700" t="str">
        <f>IF(B700="","",VLOOKUP(B700,'CSI Codes'!$C$4:$D$13,2,))</f>
        <v/>
      </c>
    </row>
    <row r="701" spans="3:3" hidden="1" x14ac:dyDescent="0.3">
      <c r="C701" t="str">
        <f>IF(B701="","",VLOOKUP(B701,'CSI Codes'!$C$4:$D$13,2,))</f>
        <v/>
      </c>
    </row>
    <row r="702" spans="3:3" hidden="1" x14ac:dyDescent="0.3">
      <c r="C702" t="str">
        <f>IF(B702="","",VLOOKUP(B702,'CSI Codes'!$C$4:$D$13,2,))</f>
        <v/>
      </c>
    </row>
    <row r="703" spans="3:3" hidden="1" x14ac:dyDescent="0.3">
      <c r="C703" t="str">
        <f>IF(B703="","",VLOOKUP(B703,'CSI Codes'!$C$4:$D$13,2,))</f>
        <v/>
      </c>
    </row>
    <row r="704" spans="3:3" hidden="1" x14ac:dyDescent="0.3">
      <c r="C704" t="str">
        <f>IF(B704="","",VLOOKUP(B704,'CSI Codes'!$C$4:$D$13,2,))</f>
        <v/>
      </c>
    </row>
    <row r="705" spans="3:3" hidden="1" x14ac:dyDescent="0.3">
      <c r="C705" t="str">
        <f>IF(B705="","",VLOOKUP(B705,'CSI Codes'!$C$4:$D$13,2,))</f>
        <v/>
      </c>
    </row>
    <row r="706" spans="3:3" hidden="1" x14ac:dyDescent="0.3">
      <c r="C706" t="str">
        <f>IF(B706="","",VLOOKUP(B706,'CSI Codes'!$C$4:$D$13,2,))</f>
        <v/>
      </c>
    </row>
    <row r="707" spans="3:3" hidden="1" x14ac:dyDescent="0.3">
      <c r="C707" t="str">
        <f>IF(B707="","",VLOOKUP(B707,'CSI Codes'!$C$4:$D$13,2,))</f>
        <v/>
      </c>
    </row>
    <row r="708" spans="3:3" hidden="1" x14ac:dyDescent="0.3">
      <c r="C708" t="str">
        <f>IF(B708="","",VLOOKUP(B708,'CSI Codes'!$C$4:$D$13,2,))</f>
        <v/>
      </c>
    </row>
    <row r="709" spans="3:3" hidden="1" x14ac:dyDescent="0.3">
      <c r="C709" t="str">
        <f>IF(B709="","",VLOOKUP(B709,'CSI Codes'!$C$4:$D$13,2,))</f>
        <v/>
      </c>
    </row>
    <row r="710" spans="3:3" hidden="1" x14ac:dyDescent="0.3">
      <c r="C710" t="str">
        <f>IF(B710="","",VLOOKUP(B710,'CSI Codes'!$C$4:$D$13,2,))</f>
        <v/>
      </c>
    </row>
    <row r="711" spans="3:3" hidden="1" x14ac:dyDescent="0.3">
      <c r="C711" t="str">
        <f>IF(B711="","",VLOOKUP(B711,'CSI Codes'!$C$4:$D$13,2,))</f>
        <v/>
      </c>
    </row>
    <row r="712" spans="3:3" hidden="1" x14ac:dyDescent="0.3">
      <c r="C712" t="str">
        <f>IF(B712="","",VLOOKUP(B712,'CSI Codes'!$C$4:$D$13,2,))</f>
        <v/>
      </c>
    </row>
    <row r="713" spans="3:3" hidden="1" x14ac:dyDescent="0.3">
      <c r="C713" t="str">
        <f>IF(B713="","",VLOOKUP(B713,'CSI Codes'!$C$4:$D$13,2,))</f>
        <v/>
      </c>
    </row>
    <row r="714" spans="3:3" hidden="1" x14ac:dyDescent="0.3">
      <c r="C714" t="str">
        <f>IF(B714="","",VLOOKUP(B714,'CSI Codes'!$C$4:$D$13,2,))</f>
        <v/>
      </c>
    </row>
    <row r="715" spans="3:3" hidden="1" x14ac:dyDescent="0.3">
      <c r="C715" t="str">
        <f>IF(B715="","",VLOOKUP(B715,'CSI Codes'!$C$4:$D$13,2,))</f>
        <v/>
      </c>
    </row>
    <row r="716" spans="3:3" hidden="1" x14ac:dyDescent="0.3">
      <c r="C716" t="str">
        <f>IF(B716="","",VLOOKUP(B716,'CSI Codes'!$C$4:$D$13,2,))</f>
        <v/>
      </c>
    </row>
    <row r="717" spans="3:3" hidden="1" x14ac:dyDescent="0.3">
      <c r="C717" t="str">
        <f>IF(B717="","",VLOOKUP(B717,'CSI Codes'!$C$4:$D$13,2,))</f>
        <v/>
      </c>
    </row>
    <row r="718" spans="3:3" hidden="1" x14ac:dyDescent="0.3">
      <c r="C718" t="str">
        <f>IF(B718="","",VLOOKUP(B718,'CSI Codes'!$C$4:$D$13,2,))</f>
        <v/>
      </c>
    </row>
    <row r="719" spans="3:3" hidden="1" x14ac:dyDescent="0.3">
      <c r="C719" t="str">
        <f>IF(B719="","",VLOOKUP(B719,'CSI Codes'!$C$4:$D$13,2,))</f>
        <v/>
      </c>
    </row>
    <row r="720" spans="3:3" hidden="1" x14ac:dyDescent="0.3">
      <c r="C720" t="str">
        <f>IF(B720="","",VLOOKUP(B720,'CSI Codes'!$C$4:$D$13,2,))</f>
        <v/>
      </c>
    </row>
    <row r="721" spans="3:3" hidden="1" x14ac:dyDescent="0.3">
      <c r="C721" t="str">
        <f>IF(B721="","",VLOOKUP(B721,'CSI Codes'!$C$4:$D$13,2,))</f>
        <v/>
      </c>
    </row>
    <row r="722" spans="3:3" hidden="1" x14ac:dyDescent="0.3">
      <c r="C722" t="str">
        <f>IF(B722="","",VLOOKUP(B722,'CSI Codes'!$C$4:$D$13,2,))</f>
        <v/>
      </c>
    </row>
    <row r="723" spans="3:3" hidden="1" x14ac:dyDescent="0.3">
      <c r="C723" t="str">
        <f>IF(B723="","",VLOOKUP(B723,'CSI Codes'!$C$4:$D$13,2,))</f>
        <v/>
      </c>
    </row>
    <row r="724" spans="3:3" hidden="1" x14ac:dyDescent="0.3">
      <c r="C724" t="str">
        <f>IF(B724="","",VLOOKUP(B724,'CSI Codes'!$C$4:$D$13,2,))</f>
        <v/>
      </c>
    </row>
    <row r="725" spans="3:3" hidden="1" x14ac:dyDescent="0.3">
      <c r="C725" t="str">
        <f>IF(B725="","",VLOOKUP(B725,'CSI Codes'!$C$4:$D$13,2,))</f>
        <v/>
      </c>
    </row>
    <row r="726" spans="3:3" hidden="1" x14ac:dyDescent="0.3">
      <c r="C726" t="str">
        <f>IF(B726="","",VLOOKUP(B726,'CSI Codes'!$C$4:$D$13,2,))</f>
        <v/>
      </c>
    </row>
    <row r="727" spans="3:3" hidden="1" x14ac:dyDescent="0.3">
      <c r="C727" t="str">
        <f>IF(B727="","",VLOOKUP(B727,'CSI Codes'!$C$4:$D$13,2,))</f>
        <v/>
      </c>
    </row>
    <row r="728" spans="3:3" hidden="1" x14ac:dyDescent="0.3">
      <c r="C728" t="str">
        <f>IF(B728="","",VLOOKUP(B728,'CSI Codes'!$C$4:$D$13,2,))</f>
        <v/>
      </c>
    </row>
    <row r="729" spans="3:3" hidden="1" x14ac:dyDescent="0.3">
      <c r="C729" t="str">
        <f>IF(B729="","",VLOOKUP(B729,'CSI Codes'!$C$4:$D$13,2,))</f>
        <v/>
      </c>
    </row>
    <row r="730" spans="3:3" hidden="1" x14ac:dyDescent="0.3">
      <c r="C730" t="str">
        <f>IF(B730="","",VLOOKUP(B730,'CSI Codes'!$C$4:$D$13,2,))</f>
        <v/>
      </c>
    </row>
    <row r="731" spans="3:3" hidden="1" x14ac:dyDescent="0.3">
      <c r="C731" t="str">
        <f>IF(B731="","",VLOOKUP(B731,'CSI Codes'!$C$4:$D$13,2,))</f>
        <v/>
      </c>
    </row>
    <row r="732" spans="3:3" hidden="1" x14ac:dyDescent="0.3">
      <c r="C732" t="str">
        <f>IF(B732="","",VLOOKUP(B732,'CSI Codes'!$C$4:$D$13,2,))</f>
        <v/>
      </c>
    </row>
    <row r="733" spans="3:3" hidden="1" x14ac:dyDescent="0.3">
      <c r="C733" t="str">
        <f>IF(B733="","",VLOOKUP(B733,'CSI Codes'!$C$4:$D$13,2,))</f>
        <v/>
      </c>
    </row>
    <row r="734" spans="3:3" hidden="1" x14ac:dyDescent="0.3">
      <c r="C734" t="str">
        <f>IF(B734="","",VLOOKUP(B734,'CSI Codes'!$C$4:$D$13,2,))</f>
        <v/>
      </c>
    </row>
    <row r="735" spans="3:3" hidden="1" x14ac:dyDescent="0.3">
      <c r="C735" t="str">
        <f>IF(B735="","",VLOOKUP(B735,'CSI Codes'!$C$4:$D$13,2,))</f>
        <v/>
      </c>
    </row>
    <row r="736" spans="3:3" hidden="1" x14ac:dyDescent="0.3">
      <c r="C736" t="str">
        <f>IF(B736="","",VLOOKUP(B736,'CSI Codes'!$C$4:$D$13,2,))</f>
        <v/>
      </c>
    </row>
    <row r="737" spans="3:3" hidden="1" x14ac:dyDescent="0.3">
      <c r="C737" t="str">
        <f>IF(B737="","",VLOOKUP(B737,'CSI Codes'!$C$4:$D$13,2,))</f>
        <v/>
      </c>
    </row>
    <row r="738" spans="3:3" hidden="1" x14ac:dyDescent="0.3">
      <c r="C738" t="str">
        <f>IF(B738="","",VLOOKUP(B738,'CSI Codes'!$C$4:$D$13,2,))</f>
        <v/>
      </c>
    </row>
    <row r="739" spans="3:3" hidden="1" x14ac:dyDescent="0.3">
      <c r="C739" t="str">
        <f>IF(B739="","",VLOOKUP(B739,'CSI Codes'!$C$4:$D$13,2,))</f>
        <v/>
      </c>
    </row>
    <row r="740" spans="3:3" hidden="1" x14ac:dyDescent="0.3">
      <c r="C740" t="str">
        <f>IF(B740="","",VLOOKUP(B740,'CSI Codes'!$C$4:$D$13,2,))</f>
        <v/>
      </c>
    </row>
    <row r="741" spans="3:3" hidden="1" x14ac:dyDescent="0.3">
      <c r="C741" t="str">
        <f>IF(B741="","",VLOOKUP(B741,'CSI Codes'!$C$4:$D$13,2,))</f>
        <v/>
      </c>
    </row>
    <row r="742" spans="3:3" hidden="1" x14ac:dyDescent="0.3">
      <c r="C742" t="str">
        <f>IF(B742="","",VLOOKUP(B742,'CSI Codes'!$C$4:$D$13,2,))</f>
        <v/>
      </c>
    </row>
    <row r="743" spans="3:3" hidden="1" x14ac:dyDescent="0.3">
      <c r="C743" t="str">
        <f>IF(B743="","",VLOOKUP(B743,'CSI Codes'!$C$4:$D$13,2,))</f>
        <v/>
      </c>
    </row>
    <row r="744" spans="3:3" hidden="1" x14ac:dyDescent="0.3">
      <c r="C744" t="str">
        <f>IF(B744="","",VLOOKUP(B744,'CSI Codes'!$C$4:$D$13,2,))</f>
        <v/>
      </c>
    </row>
    <row r="745" spans="3:3" hidden="1" x14ac:dyDescent="0.3">
      <c r="C745" t="str">
        <f>IF(B745="","",VLOOKUP(B745,'CSI Codes'!$C$4:$D$13,2,))</f>
        <v/>
      </c>
    </row>
    <row r="746" spans="3:3" hidden="1" x14ac:dyDescent="0.3">
      <c r="C746" t="str">
        <f>IF(B746="","",VLOOKUP(B746,'CSI Codes'!$C$4:$D$13,2,))</f>
        <v/>
      </c>
    </row>
    <row r="747" spans="3:3" hidden="1" x14ac:dyDescent="0.3">
      <c r="C747" t="str">
        <f>IF(B747="","",VLOOKUP(B747,'CSI Codes'!$C$4:$D$13,2,))</f>
        <v/>
      </c>
    </row>
    <row r="748" spans="3:3" hidden="1" x14ac:dyDescent="0.3">
      <c r="C748" t="str">
        <f>IF(B748="","",VLOOKUP(B748,'CSI Codes'!$C$4:$D$13,2,))</f>
        <v/>
      </c>
    </row>
    <row r="749" spans="3:3" hidden="1" x14ac:dyDescent="0.3">
      <c r="C749" t="str">
        <f>IF(B749="","",VLOOKUP(B749,'CSI Codes'!$C$4:$D$13,2,))</f>
        <v/>
      </c>
    </row>
    <row r="750" spans="3:3" hidden="1" x14ac:dyDescent="0.3">
      <c r="C750" t="str">
        <f>IF(B750="","",VLOOKUP(B750,'CSI Codes'!$C$4:$D$13,2,))</f>
        <v/>
      </c>
    </row>
    <row r="751" spans="3:3" hidden="1" x14ac:dyDescent="0.3">
      <c r="C751" t="str">
        <f>IF(B751="","",VLOOKUP(B751,'CSI Codes'!$C$4:$D$13,2,))</f>
        <v/>
      </c>
    </row>
    <row r="752" spans="3:3" hidden="1" x14ac:dyDescent="0.3">
      <c r="C752" t="str">
        <f>IF(B752="","",VLOOKUP(B752,'CSI Codes'!$C$4:$D$13,2,))</f>
        <v/>
      </c>
    </row>
    <row r="753" spans="3:3" hidden="1" x14ac:dyDescent="0.3">
      <c r="C753" t="str">
        <f>IF(B753="","",VLOOKUP(B753,'CSI Codes'!$C$4:$D$13,2,))</f>
        <v/>
      </c>
    </row>
    <row r="754" spans="3:3" hidden="1" x14ac:dyDescent="0.3">
      <c r="C754" t="str">
        <f>IF(B754="","",VLOOKUP(B754,'CSI Codes'!$C$4:$D$13,2,))</f>
        <v/>
      </c>
    </row>
    <row r="755" spans="3:3" hidden="1" x14ac:dyDescent="0.3">
      <c r="C755" t="str">
        <f>IF(B755="","",VLOOKUP(B755,'CSI Codes'!$C$4:$D$13,2,))</f>
        <v/>
      </c>
    </row>
    <row r="756" spans="3:3" hidden="1" x14ac:dyDescent="0.3">
      <c r="C756" t="str">
        <f>IF(B756="","",VLOOKUP(B756,'CSI Codes'!$C$4:$D$13,2,))</f>
        <v/>
      </c>
    </row>
    <row r="757" spans="3:3" hidden="1" x14ac:dyDescent="0.3">
      <c r="C757" t="str">
        <f>IF(B757="","",VLOOKUP(B757,'CSI Codes'!$C$4:$D$13,2,))</f>
        <v/>
      </c>
    </row>
    <row r="758" spans="3:3" hidden="1" x14ac:dyDescent="0.3">
      <c r="C758" t="str">
        <f>IF(B758="","",VLOOKUP(B758,'CSI Codes'!$C$4:$D$13,2,))</f>
        <v/>
      </c>
    </row>
    <row r="759" spans="3:3" hidden="1" x14ac:dyDescent="0.3">
      <c r="C759" t="str">
        <f>IF(B759="","",VLOOKUP(B759,'CSI Codes'!$C$4:$D$13,2,))</f>
        <v/>
      </c>
    </row>
    <row r="760" spans="3:3" hidden="1" x14ac:dyDescent="0.3">
      <c r="C760" t="str">
        <f>IF(B760="","",VLOOKUP(B760,'CSI Codes'!$C$4:$D$13,2,))</f>
        <v/>
      </c>
    </row>
    <row r="761" spans="3:3" hidden="1" x14ac:dyDescent="0.3">
      <c r="C761" t="str">
        <f>IF(B761="","",VLOOKUP(B761,'CSI Codes'!$C$4:$D$13,2,))</f>
        <v/>
      </c>
    </row>
    <row r="762" spans="3:3" hidden="1" x14ac:dyDescent="0.3">
      <c r="C762" t="str">
        <f>IF(B762="","",VLOOKUP(B762,'CSI Codes'!$C$4:$D$13,2,))</f>
        <v/>
      </c>
    </row>
    <row r="763" spans="3:3" hidden="1" x14ac:dyDescent="0.3">
      <c r="C763" t="str">
        <f>IF(B763="","",VLOOKUP(B763,'CSI Codes'!$C$4:$D$13,2,))</f>
        <v/>
      </c>
    </row>
    <row r="764" spans="3:3" hidden="1" x14ac:dyDescent="0.3">
      <c r="C764" t="str">
        <f>IF(B764="","",VLOOKUP(B764,'CSI Codes'!$C$4:$D$13,2,))</f>
        <v/>
      </c>
    </row>
    <row r="765" spans="3:3" hidden="1" x14ac:dyDescent="0.3">
      <c r="C765" t="str">
        <f>IF(B765="","",VLOOKUP(B765,'CSI Codes'!$C$4:$D$13,2,))</f>
        <v/>
      </c>
    </row>
    <row r="766" spans="3:3" hidden="1" x14ac:dyDescent="0.3">
      <c r="C766" t="str">
        <f>IF(B766="","",VLOOKUP(B766,'CSI Codes'!$C$4:$D$13,2,))</f>
        <v/>
      </c>
    </row>
    <row r="767" spans="3:3" hidden="1" x14ac:dyDescent="0.3">
      <c r="C767" t="str">
        <f>IF(B767="","",VLOOKUP(B767,'CSI Codes'!$C$4:$D$13,2,))</f>
        <v/>
      </c>
    </row>
    <row r="768" spans="3:3" hidden="1" x14ac:dyDescent="0.3">
      <c r="C768" t="str">
        <f>IF(B768="","",VLOOKUP(B768,'CSI Codes'!$C$4:$D$13,2,))</f>
        <v/>
      </c>
    </row>
    <row r="769" spans="3:3" hidden="1" x14ac:dyDescent="0.3">
      <c r="C769" t="str">
        <f>IF(B769="","",VLOOKUP(B769,'CSI Codes'!$C$4:$D$13,2,))</f>
        <v/>
      </c>
    </row>
    <row r="770" spans="3:3" hidden="1" x14ac:dyDescent="0.3">
      <c r="C770" t="str">
        <f>IF(B770="","",VLOOKUP(B770,'CSI Codes'!$C$4:$D$13,2,))</f>
        <v/>
      </c>
    </row>
    <row r="771" spans="3:3" hidden="1" x14ac:dyDescent="0.3">
      <c r="C771" t="str">
        <f>IF(B771="","",VLOOKUP(B771,'CSI Codes'!$C$4:$D$13,2,))</f>
        <v/>
      </c>
    </row>
    <row r="772" spans="3:3" hidden="1" x14ac:dyDescent="0.3">
      <c r="C772" t="str">
        <f>IF(B772="","",VLOOKUP(B772,'CSI Codes'!$C$4:$D$13,2,))</f>
        <v/>
      </c>
    </row>
    <row r="773" spans="3:3" hidden="1" x14ac:dyDescent="0.3">
      <c r="C773" t="str">
        <f>IF(B773="","",VLOOKUP(B773,'CSI Codes'!$C$4:$D$13,2,))</f>
        <v/>
      </c>
    </row>
    <row r="774" spans="3:3" hidden="1" x14ac:dyDescent="0.3">
      <c r="C774" t="str">
        <f>IF(B774="","",VLOOKUP(B774,'CSI Codes'!$C$4:$D$13,2,))</f>
        <v/>
      </c>
    </row>
    <row r="775" spans="3:3" hidden="1" x14ac:dyDescent="0.3">
      <c r="C775" t="str">
        <f>IF(B775="","",VLOOKUP(B775,'CSI Codes'!$C$4:$D$13,2,))</f>
        <v/>
      </c>
    </row>
    <row r="776" spans="3:3" hidden="1" x14ac:dyDescent="0.3">
      <c r="C776" t="str">
        <f>IF(B776="","",VLOOKUP(B776,'CSI Codes'!$C$4:$D$13,2,))</f>
        <v/>
      </c>
    </row>
    <row r="777" spans="3:3" hidden="1" x14ac:dyDescent="0.3">
      <c r="C777" t="str">
        <f>IF(B777="","",VLOOKUP(B777,'CSI Codes'!$C$4:$D$13,2,))</f>
        <v/>
      </c>
    </row>
    <row r="778" spans="3:3" hidden="1" x14ac:dyDescent="0.3">
      <c r="C778" t="str">
        <f>IF(B778="","",VLOOKUP(B778,'CSI Codes'!$C$4:$D$13,2,))</f>
        <v/>
      </c>
    </row>
    <row r="779" spans="3:3" hidden="1" x14ac:dyDescent="0.3">
      <c r="C779" t="str">
        <f>IF(B779="","",VLOOKUP(B779,'CSI Codes'!$C$4:$D$13,2,))</f>
        <v/>
      </c>
    </row>
    <row r="780" spans="3:3" hidden="1" x14ac:dyDescent="0.3">
      <c r="C780" t="str">
        <f>IF(B780="","",VLOOKUP(B780,'CSI Codes'!$C$4:$D$13,2,))</f>
        <v/>
      </c>
    </row>
    <row r="781" spans="3:3" hidden="1" x14ac:dyDescent="0.3">
      <c r="C781" t="str">
        <f>IF(B781="","",VLOOKUP(B781,'CSI Codes'!$C$4:$D$13,2,))</f>
        <v/>
      </c>
    </row>
    <row r="782" spans="3:3" hidden="1" x14ac:dyDescent="0.3">
      <c r="C782" t="str">
        <f>IF(B782="","",VLOOKUP(B782,'CSI Codes'!$C$4:$D$13,2,))</f>
        <v/>
      </c>
    </row>
    <row r="783" spans="3:3" hidden="1" x14ac:dyDescent="0.3">
      <c r="C783" t="str">
        <f>IF(B783="","",VLOOKUP(B783,'CSI Codes'!$C$4:$D$13,2,))</f>
        <v/>
      </c>
    </row>
    <row r="784" spans="3:3" hidden="1" x14ac:dyDescent="0.3">
      <c r="C784" t="str">
        <f>IF(B784="","",VLOOKUP(B784,'CSI Codes'!$C$4:$D$13,2,))</f>
        <v/>
      </c>
    </row>
    <row r="785" spans="3:3" hidden="1" x14ac:dyDescent="0.3">
      <c r="C785" t="str">
        <f>IF(B785="","",VLOOKUP(B785,'CSI Codes'!$C$4:$D$13,2,))</f>
        <v/>
      </c>
    </row>
    <row r="786" spans="3:3" hidden="1" x14ac:dyDescent="0.3">
      <c r="C786" t="str">
        <f>IF(B786="","",VLOOKUP(B786,'CSI Codes'!$C$4:$D$13,2,))</f>
        <v/>
      </c>
    </row>
    <row r="787" spans="3:3" hidden="1" x14ac:dyDescent="0.3">
      <c r="C787" t="str">
        <f>IF(B787="","",VLOOKUP(B787,'CSI Codes'!$C$4:$D$13,2,))</f>
        <v/>
      </c>
    </row>
    <row r="788" spans="3:3" hidden="1" x14ac:dyDescent="0.3">
      <c r="C788" t="str">
        <f>IF(B788="","",VLOOKUP(B788,'CSI Codes'!$C$4:$D$13,2,))</f>
        <v/>
      </c>
    </row>
    <row r="789" spans="3:3" hidden="1" x14ac:dyDescent="0.3">
      <c r="C789" t="str">
        <f>IF(B789="","",VLOOKUP(B789,'CSI Codes'!$C$4:$D$13,2,))</f>
        <v/>
      </c>
    </row>
    <row r="790" spans="3:3" hidden="1" x14ac:dyDescent="0.3">
      <c r="C790" t="str">
        <f>IF(B790="","",VLOOKUP(B790,'CSI Codes'!$C$4:$D$13,2,))</f>
        <v/>
      </c>
    </row>
    <row r="791" spans="3:3" hidden="1" x14ac:dyDescent="0.3">
      <c r="C791" t="str">
        <f>IF(B791="","",VLOOKUP(B791,'CSI Codes'!$C$4:$D$13,2,))</f>
        <v/>
      </c>
    </row>
    <row r="792" spans="3:3" hidden="1" x14ac:dyDescent="0.3">
      <c r="C792" t="str">
        <f>IF(B792="","",VLOOKUP(B792,'CSI Codes'!$C$4:$D$13,2,))</f>
        <v/>
      </c>
    </row>
    <row r="793" spans="3:3" hidden="1" x14ac:dyDescent="0.3">
      <c r="C793" t="str">
        <f>IF(B793="","",VLOOKUP(B793,'CSI Codes'!$C$4:$D$13,2,))</f>
        <v/>
      </c>
    </row>
    <row r="794" spans="3:3" hidden="1" x14ac:dyDescent="0.3">
      <c r="C794" t="str">
        <f>IF(B794="","",VLOOKUP(B794,'CSI Codes'!$C$4:$D$13,2,))</f>
        <v/>
      </c>
    </row>
    <row r="795" spans="3:3" hidden="1" x14ac:dyDescent="0.3">
      <c r="C795" t="str">
        <f>IF(B795="","",VLOOKUP(B795,'CSI Codes'!$C$4:$D$13,2,))</f>
        <v/>
      </c>
    </row>
    <row r="796" spans="3:3" hidden="1" x14ac:dyDescent="0.3">
      <c r="C796" t="str">
        <f>IF(B796="","",VLOOKUP(B796,'CSI Codes'!$C$4:$D$13,2,))</f>
        <v/>
      </c>
    </row>
    <row r="797" spans="3:3" hidden="1" x14ac:dyDescent="0.3">
      <c r="C797" t="str">
        <f>IF(B797="","",VLOOKUP(B797,'CSI Codes'!$C$4:$D$13,2,))</f>
        <v/>
      </c>
    </row>
    <row r="798" spans="3:3" hidden="1" x14ac:dyDescent="0.3">
      <c r="C798" t="str">
        <f>IF(B798="","",VLOOKUP(B798,'CSI Codes'!$C$4:$D$13,2,))</f>
        <v/>
      </c>
    </row>
    <row r="799" spans="3:3" hidden="1" x14ac:dyDescent="0.3">
      <c r="C799" t="str">
        <f>IF(B799="","",VLOOKUP(B799,'CSI Codes'!$C$4:$D$13,2,))</f>
        <v/>
      </c>
    </row>
    <row r="800" spans="3:3" hidden="1" x14ac:dyDescent="0.3">
      <c r="C800" t="str">
        <f>IF(B800="","",VLOOKUP(B800,'CSI Codes'!$C$4:$D$13,2,))</f>
        <v/>
      </c>
    </row>
    <row r="801" spans="3:3" hidden="1" x14ac:dyDescent="0.3">
      <c r="C801" t="str">
        <f>IF(B801="","",VLOOKUP(B801,'CSI Codes'!$C$4:$D$13,2,))</f>
        <v/>
      </c>
    </row>
    <row r="802" spans="3:3" hidden="1" x14ac:dyDescent="0.3">
      <c r="C802" t="str">
        <f>IF(B802="","",VLOOKUP(B802,'CSI Codes'!$C$4:$D$13,2,))</f>
        <v/>
      </c>
    </row>
    <row r="803" spans="3:3" hidden="1" x14ac:dyDescent="0.3">
      <c r="C803" t="str">
        <f>IF(B803="","",VLOOKUP(B803,'CSI Codes'!$C$4:$D$13,2,))</f>
        <v/>
      </c>
    </row>
    <row r="804" spans="3:3" hidden="1" x14ac:dyDescent="0.3">
      <c r="C804" t="str">
        <f>IF(B804="","",VLOOKUP(B804,'CSI Codes'!$C$4:$D$13,2,))</f>
        <v/>
      </c>
    </row>
    <row r="805" spans="3:3" hidden="1" x14ac:dyDescent="0.3">
      <c r="C805" t="str">
        <f>IF(B805="","",VLOOKUP(B805,'CSI Codes'!$C$4:$D$13,2,))</f>
        <v/>
      </c>
    </row>
    <row r="806" spans="3:3" hidden="1" x14ac:dyDescent="0.3">
      <c r="C806" t="str">
        <f>IF(B806="","",VLOOKUP(B806,'CSI Codes'!$C$4:$D$13,2,))</f>
        <v/>
      </c>
    </row>
    <row r="807" spans="3:3" hidden="1" x14ac:dyDescent="0.3">
      <c r="C807" t="str">
        <f>IF(B807="","",VLOOKUP(B807,'CSI Codes'!$C$4:$D$13,2,))</f>
        <v/>
      </c>
    </row>
    <row r="808" spans="3:3" hidden="1" x14ac:dyDescent="0.3">
      <c r="C808" t="str">
        <f>IF(B808="","",VLOOKUP(B808,'CSI Codes'!$C$4:$D$13,2,))</f>
        <v/>
      </c>
    </row>
    <row r="809" spans="3:3" hidden="1" x14ac:dyDescent="0.3">
      <c r="C809" t="str">
        <f>IF(B809="","",VLOOKUP(B809,'CSI Codes'!$C$4:$D$13,2,))</f>
        <v/>
      </c>
    </row>
    <row r="810" spans="3:3" hidden="1" x14ac:dyDescent="0.3">
      <c r="C810" t="str">
        <f>IF(B810="","",VLOOKUP(B810,'CSI Codes'!$C$4:$D$13,2,))</f>
        <v/>
      </c>
    </row>
    <row r="811" spans="3:3" hidden="1" x14ac:dyDescent="0.3">
      <c r="C811" t="str">
        <f>IF(B811="","",VLOOKUP(B811,'CSI Codes'!$C$4:$D$13,2,))</f>
        <v/>
      </c>
    </row>
    <row r="812" spans="3:3" hidden="1" x14ac:dyDescent="0.3">
      <c r="C812" t="str">
        <f>IF(B812="","",VLOOKUP(B812,'CSI Codes'!$C$4:$D$13,2,))</f>
        <v/>
      </c>
    </row>
    <row r="813" spans="3:3" hidden="1" x14ac:dyDescent="0.3">
      <c r="C813" t="str">
        <f>IF(B813="","",VLOOKUP(B813,'CSI Codes'!$C$4:$D$13,2,))</f>
        <v/>
      </c>
    </row>
    <row r="814" spans="3:3" hidden="1" x14ac:dyDescent="0.3">
      <c r="C814" t="str">
        <f>IF(B814="","",VLOOKUP(B814,'CSI Codes'!$C$4:$D$13,2,))</f>
        <v/>
      </c>
    </row>
    <row r="815" spans="3:3" hidden="1" x14ac:dyDescent="0.3">
      <c r="C815" t="str">
        <f>IF(B815="","",VLOOKUP(B815,'CSI Codes'!$C$4:$D$13,2,))</f>
        <v/>
      </c>
    </row>
    <row r="816" spans="3:3" hidden="1" x14ac:dyDescent="0.3">
      <c r="C816" t="str">
        <f>IF(B816="","",VLOOKUP(B816,'CSI Codes'!$C$4:$D$13,2,))</f>
        <v/>
      </c>
    </row>
    <row r="817" spans="3:3" hidden="1" x14ac:dyDescent="0.3">
      <c r="C817" t="str">
        <f>IF(B817="","",VLOOKUP(B817,'CSI Codes'!$C$4:$D$13,2,))</f>
        <v/>
      </c>
    </row>
    <row r="818" spans="3:3" hidden="1" x14ac:dyDescent="0.3">
      <c r="C818" t="str">
        <f>IF(B818="","",VLOOKUP(B818,'CSI Codes'!$C$4:$D$13,2,))</f>
        <v/>
      </c>
    </row>
    <row r="819" spans="3:3" hidden="1" x14ac:dyDescent="0.3">
      <c r="C819" t="str">
        <f>IF(B819="","",VLOOKUP(B819,'CSI Codes'!$C$4:$D$13,2,))</f>
        <v/>
      </c>
    </row>
    <row r="820" spans="3:3" hidden="1" x14ac:dyDescent="0.3">
      <c r="C820" t="str">
        <f>IF(B820="","",VLOOKUP(B820,'CSI Codes'!$C$4:$D$13,2,))</f>
        <v/>
      </c>
    </row>
    <row r="821" spans="3:3" hidden="1" x14ac:dyDescent="0.3">
      <c r="C821" t="str">
        <f>IF(B821="","",VLOOKUP(B821,'CSI Codes'!$C$4:$D$13,2,))</f>
        <v/>
      </c>
    </row>
    <row r="822" spans="3:3" hidden="1" x14ac:dyDescent="0.3">
      <c r="C822" t="str">
        <f>IF(B822="","",VLOOKUP(B822,'CSI Codes'!$C$4:$D$13,2,))</f>
        <v/>
      </c>
    </row>
    <row r="823" spans="3:3" hidden="1" x14ac:dyDescent="0.3">
      <c r="C823" t="str">
        <f>IF(B823="","",VLOOKUP(B823,'CSI Codes'!$C$4:$D$13,2,))</f>
        <v/>
      </c>
    </row>
    <row r="824" spans="3:3" hidden="1" x14ac:dyDescent="0.3">
      <c r="C824" t="str">
        <f>IF(B824="","",VLOOKUP(B824,'CSI Codes'!$C$4:$D$13,2,))</f>
        <v/>
      </c>
    </row>
    <row r="825" spans="3:3" hidden="1" x14ac:dyDescent="0.3">
      <c r="C825" t="str">
        <f>IF(B825="","",VLOOKUP(B825,'CSI Codes'!$C$4:$D$13,2,))</f>
        <v/>
      </c>
    </row>
    <row r="826" spans="3:3" hidden="1" x14ac:dyDescent="0.3">
      <c r="C826" t="str">
        <f>IF(B826="","",VLOOKUP(B826,'CSI Codes'!$C$4:$D$13,2,))</f>
        <v/>
      </c>
    </row>
    <row r="827" spans="3:3" hidden="1" x14ac:dyDescent="0.3">
      <c r="C827" t="str">
        <f>IF(B827="","",VLOOKUP(B827,'CSI Codes'!$C$4:$D$13,2,))</f>
        <v/>
      </c>
    </row>
    <row r="828" spans="3:3" hidden="1" x14ac:dyDescent="0.3">
      <c r="C828" t="str">
        <f>IF(B828="","",VLOOKUP(B828,'CSI Codes'!$C$4:$D$13,2,))</f>
        <v/>
      </c>
    </row>
    <row r="829" spans="3:3" hidden="1" x14ac:dyDescent="0.3">
      <c r="C829" t="str">
        <f>IF(B829="","",VLOOKUP(B829,'CSI Codes'!$C$4:$D$13,2,))</f>
        <v/>
      </c>
    </row>
    <row r="830" spans="3:3" hidden="1" x14ac:dyDescent="0.3">
      <c r="C830" t="str">
        <f>IF(B830="","",VLOOKUP(B830,'CSI Codes'!$C$4:$D$13,2,))</f>
        <v/>
      </c>
    </row>
    <row r="831" spans="3:3" hidden="1" x14ac:dyDescent="0.3">
      <c r="C831" t="str">
        <f>IF(B831="","",VLOOKUP(B831,'CSI Codes'!$C$4:$D$13,2,))</f>
        <v/>
      </c>
    </row>
    <row r="832" spans="3:3" hidden="1" x14ac:dyDescent="0.3">
      <c r="C832" t="str">
        <f>IF(B832="","",VLOOKUP(B832,'CSI Codes'!$C$4:$D$13,2,))</f>
        <v/>
      </c>
    </row>
    <row r="833" spans="3:3" hidden="1" x14ac:dyDescent="0.3">
      <c r="C833" t="str">
        <f>IF(B833="","",VLOOKUP(B833,'CSI Codes'!$C$4:$D$13,2,))</f>
        <v/>
      </c>
    </row>
    <row r="834" spans="3:3" hidden="1" x14ac:dyDescent="0.3">
      <c r="C834" t="str">
        <f>IF(B834="","",VLOOKUP(B834,'CSI Codes'!$C$4:$D$13,2,))</f>
        <v/>
      </c>
    </row>
    <row r="835" spans="3:3" hidden="1" x14ac:dyDescent="0.3">
      <c r="C835" t="str">
        <f>IF(B835="","",VLOOKUP(B835,'CSI Codes'!$C$4:$D$13,2,))</f>
        <v/>
      </c>
    </row>
    <row r="836" spans="3:3" hidden="1" x14ac:dyDescent="0.3">
      <c r="C836" t="str">
        <f>IF(B836="","",VLOOKUP(B836,'CSI Codes'!$C$4:$D$13,2,))</f>
        <v/>
      </c>
    </row>
    <row r="837" spans="3:3" hidden="1" x14ac:dyDescent="0.3">
      <c r="C837" t="str">
        <f>IF(B837="","",VLOOKUP(B837,'CSI Codes'!$C$4:$D$13,2,))</f>
        <v/>
      </c>
    </row>
    <row r="838" spans="3:3" hidden="1" x14ac:dyDescent="0.3">
      <c r="C838" t="str">
        <f>IF(B838="","",VLOOKUP(B838,'CSI Codes'!$C$4:$D$13,2,))</f>
        <v/>
      </c>
    </row>
    <row r="839" spans="3:3" hidden="1" x14ac:dyDescent="0.3">
      <c r="C839" t="str">
        <f>IF(B839="","",VLOOKUP(B839,'CSI Codes'!$C$4:$D$13,2,))</f>
        <v/>
      </c>
    </row>
    <row r="840" spans="3:3" hidden="1" x14ac:dyDescent="0.3">
      <c r="C840" t="str">
        <f>IF(B840="","",VLOOKUP(B840,'CSI Codes'!$C$4:$D$13,2,))</f>
        <v/>
      </c>
    </row>
    <row r="841" spans="3:3" hidden="1" x14ac:dyDescent="0.3">
      <c r="C841" t="str">
        <f>IF(B841="","",VLOOKUP(B841,'CSI Codes'!$C$4:$D$13,2,))</f>
        <v/>
      </c>
    </row>
    <row r="842" spans="3:3" hidden="1" x14ac:dyDescent="0.3">
      <c r="C842" t="str">
        <f>IF(B842="","",VLOOKUP(B842,'CSI Codes'!$C$4:$D$13,2,))</f>
        <v/>
      </c>
    </row>
    <row r="843" spans="3:3" hidden="1" x14ac:dyDescent="0.3">
      <c r="C843" t="str">
        <f>IF(B843="","",VLOOKUP(B843,'CSI Codes'!$C$4:$D$13,2,))</f>
        <v/>
      </c>
    </row>
    <row r="844" spans="3:3" hidden="1" x14ac:dyDescent="0.3">
      <c r="C844" t="str">
        <f>IF(B844="","",VLOOKUP(B844,'CSI Codes'!$C$4:$D$13,2,))</f>
        <v/>
      </c>
    </row>
    <row r="845" spans="3:3" hidden="1" x14ac:dyDescent="0.3">
      <c r="C845" t="str">
        <f>IF(B845="","",VLOOKUP(B845,'CSI Codes'!$C$4:$D$13,2,))</f>
        <v/>
      </c>
    </row>
    <row r="846" spans="3:3" hidden="1" x14ac:dyDescent="0.3">
      <c r="C846" t="str">
        <f>IF(B846="","",VLOOKUP(B846,'CSI Codes'!$C$4:$D$13,2,))</f>
        <v/>
      </c>
    </row>
    <row r="847" spans="3:3" hidden="1" x14ac:dyDescent="0.3">
      <c r="C847" t="str">
        <f>IF(B847="","",VLOOKUP(B847,'CSI Codes'!$C$4:$D$13,2,))</f>
        <v/>
      </c>
    </row>
    <row r="848" spans="3:3" hidden="1" x14ac:dyDescent="0.3">
      <c r="C848" t="str">
        <f>IF(B848="","",VLOOKUP(B848,'CSI Codes'!$C$4:$D$13,2,))</f>
        <v/>
      </c>
    </row>
    <row r="849" spans="3:3" hidden="1" x14ac:dyDescent="0.3">
      <c r="C849" t="str">
        <f>IF(B849="","",VLOOKUP(B849,'CSI Codes'!$C$4:$D$13,2,))</f>
        <v/>
      </c>
    </row>
    <row r="850" spans="3:3" hidden="1" x14ac:dyDescent="0.3">
      <c r="C850" t="str">
        <f>IF(B850="","",VLOOKUP(B850,'CSI Codes'!$C$4:$D$13,2,))</f>
        <v/>
      </c>
    </row>
    <row r="851" spans="3:3" hidden="1" x14ac:dyDescent="0.3">
      <c r="C851" t="str">
        <f>IF(B851="","",VLOOKUP(B851,'CSI Codes'!$C$4:$D$13,2,))</f>
        <v/>
      </c>
    </row>
    <row r="852" spans="3:3" hidden="1" x14ac:dyDescent="0.3">
      <c r="C852" t="str">
        <f>IF(B852="","",VLOOKUP(B852,'CSI Codes'!$C$4:$D$13,2,))</f>
        <v/>
      </c>
    </row>
    <row r="853" spans="3:3" hidden="1" x14ac:dyDescent="0.3">
      <c r="C853" t="str">
        <f>IF(B853="","",VLOOKUP(B853,'CSI Codes'!$C$4:$D$13,2,))</f>
        <v/>
      </c>
    </row>
    <row r="854" spans="3:3" hidden="1" x14ac:dyDescent="0.3">
      <c r="C854" t="str">
        <f>IF(B854="","",VLOOKUP(B854,'CSI Codes'!$C$4:$D$13,2,))</f>
        <v/>
      </c>
    </row>
    <row r="855" spans="3:3" hidden="1" x14ac:dyDescent="0.3">
      <c r="C855" t="str">
        <f>IF(B855="","",VLOOKUP(B855,'CSI Codes'!$C$4:$D$13,2,))</f>
        <v/>
      </c>
    </row>
    <row r="856" spans="3:3" hidden="1" x14ac:dyDescent="0.3">
      <c r="C856" t="str">
        <f>IF(B856="","",VLOOKUP(B856,'CSI Codes'!$C$4:$D$13,2,))</f>
        <v/>
      </c>
    </row>
    <row r="857" spans="3:3" hidden="1" x14ac:dyDescent="0.3">
      <c r="C857" t="str">
        <f>IF(B857="","",VLOOKUP(B857,'CSI Codes'!$C$4:$D$13,2,))</f>
        <v/>
      </c>
    </row>
    <row r="858" spans="3:3" hidden="1" x14ac:dyDescent="0.3">
      <c r="C858" t="str">
        <f>IF(B858="","",VLOOKUP(B858,'CSI Codes'!$C$4:$D$13,2,))</f>
        <v/>
      </c>
    </row>
    <row r="859" spans="3:3" hidden="1" x14ac:dyDescent="0.3">
      <c r="C859" t="str">
        <f>IF(B859="","",VLOOKUP(B859,'CSI Codes'!$C$4:$D$13,2,))</f>
        <v/>
      </c>
    </row>
    <row r="860" spans="3:3" hidden="1" x14ac:dyDescent="0.3">
      <c r="C860" t="str">
        <f>IF(B860="","",VLOOKUP(B860,'CSI Codes'!$C$4:$D$13,2,))</f>
        <v/>
      </c>
    </row>
    <row r="861" spans="3:3" hidden="1" x14ac:dyDescent="0.3">
      <c r="C861" t="str">
        <f>IF(B861="","",VLOOKUP(B861,'CSI Codes'!$C$4:$D$13,2,))</f>
        <v/>
      </c>
    </row>
    <row r="862" spans="3:3" hidden="1" x14ac:dyDescent="0.3">
      <c r="C862" t="str">
        <f>IF(B862="","",VLOOKUP(B862,'CSI Codes'!$C$4:$D$13,2,))</f>
        <v/>
      </c>
    </row>
    <row r="863" spans="3:3" hidden="1" x14ac:dyDescent="0.3">
      <c r="C863" t="str">
        <f>IF(B863="","",VLOOKUP(B863,'CSI Codes'!$C$4:$D$13,2,))</f>
        <v/>
      </c>
    </row>
    <row r="864" spans="3:3" hidden="1" x14ac:dyDescent="0.3">
      <c r="C864" t="str">
        <f>IF(B864="","",VLOOKUP(B864,'CSI Codes'!$C$4:$D$13,2,))</f>
        <v/>
      </c>
    </row>
    <row r="865" spans="3:3" hidden="1" x14ac:dyDescent="0.3">
      <c r="C865" t="str">
        <f>IF(B865="","",VLOOKUP(B865,'CSI Codes'!$C$4:$D$13,2,))</f>
        <v/>
      </c>
    </row>
    <row r="866" spans="3:3" hidden="1" x14ac:dyDescent="0.3">
      <c r="C866" t="str">
        <f>IF(B866="","",VLOOKUP(B866,'CSI Codes'!$C$4:$D$13,2,))</f>
        <v/>
      </c>
    </row>
    <row r="867" spans="3:3" hidden="1" x14ac:dyDescent="0.3">
      <c r="C867" t="str">
        <f>IF(B867="","",VLOOKUP(B867,'CSI Codes'!$C$4:$D$13,2,))</f>
        <v/>
      </c>
    </row>
    <row r="868" spans="3:3" hidden="1" x14ac:dyDescent="0.3">
      <c r="C868" t="str">
        <f>IF(B868="","",VLOOKUP(B868,'CSI Codes'!$C$4:$D$13,2,))</f>
        <v/>
      </c>
    </row>
    <row r="869" spans="3:3" hidden="1" x14ac:dyDescent="0.3">
      <c r="C869" t="str">
        <f>IF(B869="","",VLOOKUP(B869,'CSI Codes'!$C$4:$D$13,2,))</f>
        <v/>
      </c>
    </row>
    <row r="870" spans="3:3" hidden="1" x14ac:dyDescent="0.3">
      <c r="C870" t="str">
        <f>IF(B870="","",VLOOKUP(B870,'CSI Codes'!$C$4:$D$13,2,))</f>
        <v/>
      </c>
    </row>
    <row r="871" spans="3:3" hidden="1" x14ac:dyDescent="0.3">
      <c r="C871" t="str">
        <f>IF(B871="","",VLOOKUP(B871,'CSI Codes'!$C$4:$D$13,2,))</f>
        <v/>
      </c>
    </row>
    <row r="872" spans="3:3" hidden="1" x14ac:dyDescent="0.3">
      <c r="C872" t="str">
        <f>IF(B872="","",VLOOKUP(B872,'CSI Codes'!$C$4:$D$13,2,))</f>
        <v/>
      </c>
    </row>
    <row r="873" spans="3:3" hidden="1" x14ac:dyDescent="0.3">
      <c r="C873" t="str">
        <f>IF(B873="","",VLOOKUP(B873,'CSI Codes'!$C$4:$D$13,2,))</f>
        <v/>
      </c>
    </row>
    <row r="874" spans="3:3" hidden="1" x14ac:dyDescent="0.3">
      <c r="C874" t="str">
        <f>IF(B874="","",VLOOKUP(B874,'CSI Codes'!$C$4:$D$13,2,))</f>
        <v/>
      </c>
    </row>
    <row r="875" spans="3:3" hidden="1" x14ac:dyDescent="0.3">
      <c r="C875" t="str">
        <f>IF(B875="","",VLOOKUP(B875,'CSI Codes'!$C$4:$D$13,2,))</f>
        <v/>
      </c>
    </row>
    <row r="876" spans="3:3" hidden="1" x14ac:dyDescent="0.3">
      <c r="C876" t="str">
        <f>IF(B876="","",VLOOKUP(B876,'CSI Codes'!$C$4:$D$13,2,))</f>
        <v/>
      </c>
    </row>
    <row r="877" spans="3:3" hidden="1" x14ac:dyDescent="0.3">
      <c r="C877" t="str">
        <f>IF(B877="","",VLOOKUP(B877,'CSI Codes'!$C$4:$D$13,2,))</f>
        <v/>
      </c>
    </row>
    <row r="878" spans="3:3" hidden="1" x14ac:dyDescent="0.3">
      <c r="C878" t="str">
        <f>IF(B878="","",VLOOKUP(B878,'CSI Codes'!$C$4:$D$13,2,))</f>
        <v/>
      </c>
    </row>
    <row r="879" spans="3:3" hidden="1" x14ac:dyDescent="0.3">
      <c r="C879" t="str">
        <f>IF(B879="","",VLOOKUP(B879,'CSI Codes'!$C$4:$D$13,2,))</f>
        <v/>
      </c>
    </row>
    <row r="880" spans="3:3" hidden="1" x14ac:dyDescent="0.3">
      <c r="C880" t="str">
        <f>IF(B880="","",VLOOKUP(B880,'CSI Codes'!$C$4:$D$13,2,))</f>
        <v/>
      </c>
    </row>
    <row r="881" spans="3:3" hidden="1" x14ac:dyDescent="0.3">
      <c r="C881" t="str">
        <f>IF(B881="","",VLOOKUP(B881,'CSI Codes'!$C$4:$D$13,2,))</f>
        <v/>
      </c>
    </row>
    <row r="882" spans="3:3" hidden="1" x14ac:dyDescent="0.3">
      <c r="C882" t="str">
        <f>IF(B882="","",VLOOKUP(B882,'CSI Codes'!$C$4:$D$13,2,))</f>
        <v/>
      </c>
    </row>
    <row r="883" spans="3:3" hidden="1" x14ac:dyDescent="0.3">
      <c r="C883" t="str">
        <f>IF(B883="","",VLOOKUP(B883,'CSI Codes'!$C$4:$D$13,2,))</f>
        <v/>
      </c>
    </row>
    <row r="884" spans="3:3" hidden="1" x14ac:dyDescent="0.3">
      <c r="C884" t="str">
        <f>IF(B884="","",VLOOKUP(B884,'CSI Codes'!$C$4:$D$13,2,))</f>
        <v/>
      </c>
    </row>
    <row r="885" spans="3:3" hidden="1" x14ac:dyDescent="0.3">
      <c r="C885" t="str">
        <f>IF(B885="","",VLOOKUP(B885,'CSI Codes'!$C$4:$D$13,2,))</f>
        <v/>
      </c>
    </row>
    <row r="886" spans="3:3" hidden="1" x14ac:dyDescent="0.3">
      <c r="C886" t="str">
        <f>IF(B886="","",VLOOKUP(B886,'CSI Codes'!$C$4:$D$13,2,))</f>
        <v/>
      </c>
    </row>
    <row r="887" spans="3:3" hidden="1" x14ac:dyDescent="0.3">
      <c r="C887" t="str">
        <f>IF(B887="","",VLOOKUP(B887,'CSI Codes'!$C$4:$D$13,2,))</f>
        <v/>
      </c>
    </row>
    <row r="888" spans="3:3" hidden="1" x14ac:dyDescent="0.3">
      <c r="C888" t="str">
        <f>IF(B888="","",VLOOKUP(B888,'CSI Codes'!$C$4:$D$13,2,))</f>
        <v/>
      </c>
    </row>
    <row r="889" spans="3:3" hidden="1" x14ac:dyDescent="0.3">
      <c r="C889" t="str">
        <f>IF(B889="","",VLOOKUP(B889,'CSI Codes'!$C$4:$D$13,2,))</f>
        <v/>
      </c>
    </row>
    <row r="890" spans="3:3" hidden="1" x14ac:dyDescent="0.3">
      <c r="C890" t="str">
        <f>IF(B890="","",VLOOKUP(B890,'CSI Codes'!$C$4:$D$13,2,))</f>
        <v/>
      </c>
    </row>
    <row r="891" spans="3:3" hidden="1" x14ac:dyDescent="0.3">
      <c r="C891" t="str">
        <f>IF(B891="","",VLOOKUP(B891,'CSI Codes'!$C$4:$D$13,2,))</f>
        <v/>
      </c>
    </row>
    <row r="892" spans="3:3" hidden="1" x14ac:dyDescent="0.3">
      <c r="C892" t="str">
        <f>IF(B892="","",VLOOKUP(B892,'CSI Codes'!$C$4:$D$13,2,))</f>
        <v/>
      </c>
    </row>
    <row r="893" spans="3:3" hidden="1" x14ac:dyDescent="0.3">
      <c r="C893" t="str">
        <f>IF(B893="","",VLOOKUP(B893,'CSI Codes'!$C$4:$D$13,2,))</f>
        <v/>
      </c>
    </row>
    <row r="894" spans="3:3" hidden="1" x14ac:dyDescent="0.3">
      <c r="C894" t="str">
        <f>IF(B894="","",VLOOKUP(B894,'CSI Codes'!$C$4:$D$13,2,))</f>
        <v/>
      </c>
    </row>
    <row r="895" spans="3:3" hidden="1" x14ac:dyDescent="0.3">
      <c r="C895" t="str">
        <f>IF(B895="","",VLOOKUP(B895,'CSI Codes'!$C$4:$D$13,2,))</f>
        <v/>
      </c>
    </row>
    <row r="896" spans="3:3" hidden="1" x14ac:dyDescent="0.3">
      <c r="C896" t="str">
        <f>IF(B896="","",VLOOKUP(B896,'CSI Codes'!$C$4:$D$13,2,))</f>
        <v/>
      </c>
    </row>
    <row r="897" spans="3:3" hidden="1" x14ac:dyDescent="0.3">
      <c r="C897" t="str">
        <f>IF(B897="","",VLOOKUP(B897,'CSI Codes'!$C$4:$D$13,2,))</f>
        <v/>
      </c>
    </row>
    <row r="898" spans="3:3" hidden="1" x14ac:dyDescent="0.3">
      <c r="C898" t="str">
        <f>IF(B898="","",VLOOKUP(B898,'CSI Codes'!$C$4:$D$13,2,))</f>
        <v/>
      </c>
    </row>
    <row r="899" spans="3:3" hidden="1" x14ac:dyDescent="0.3">
      <c r="C899" t="str">
        <f>IF(B899="","",VLOOKUP(B899,'CSI Codes'!$C$4:$D$13,2,))</f>
        <v/>
      </c>
    </row>
    <row r="900" spans="3:3" hidden="1" x14ac:dyDescent="0.3">
      <c r="C900" t="str">
        <f>IF(B900="","",VLOOKUP(B900,'CSI Codes'!$C$4:$D$13,2,))</f>
        <v/>
      </c>
    </row>
    <row r="901" spans="3:3" hidden="1" x14ac:dyDescent="0.3">
      <c r="C901" t="str">
        <f>IF(B901="","",VLOOKUP(B901,'CSI Codes'!$C$4:$D$13,2,))</f>
        <v/>
      </c>
    </row>
    <row r="902" spans="3:3" hidden="1" x14ac:dyDescent="0.3">
      <c r="C902" t="str">
        <f>IF(B902="","",VLOOKUP(B902,'CSI Codes'!$C$4:$D$13,2,))</f>
        <v/>
      </c>
    </row>
    <row r="903" spans="3:3" hidden="1" x14ac:dyDescent="0.3">
      <c r="C903" t="str">
        <f>IF(B903="","",VLOOKUP(B903,'CSI Codes'!$C$4:$D$13,2,))</f>
        <v/>
      </c>
    </row>
    <row r="904" spans="3:3" hidden="1" x14ac:dyDescent="0.3">
      <c r="C904" t="str">
        <f>IF(B904="","",VLOOKUP(B904,'CSI Codes'!$C$4:$D$13,2,))</f>
        <v/>
      </c>
    </row>
    <row r="905" spans="3:3" hidden="1" x14ac:dyDescent="0.3">
      <c r="C905" t="str">
        <f>IF(B905="","",VLOOKUP(B905,'CSI Codes'!$C$4:$D$13,2,))</f>
        <v/>
      </c>
    </row>
    <row r="906" spans="3:3" hidden="1" x14ac:dyDescent="0.3">
      <c r="C906" t="str">
        <f>IF(B906="","",VLOOKUP(B906,'CSI Codes'!$C$4:$D$13,2,))</f>
        <v/>
      </c>
    </row>
    <row r="907" spans="3:3" hidden="1" x14ac:dyDescent="0.3">
      <c r="C907" t="str">
        <f>IF(B907="","",VLOOKUP(B907,'CSI Codes'!$C$4:$D$13,2,))</f>
        <v/>
      </c>
    </row>
    <row r="908" spans="3:3" hidden="1" x14ac:dyDescent="0.3">
      <c r="C908" t="str">
        <f>IF(B908="","",VLOOKUP(B908,'CSI Codes'!$C$4:$D$13,2,))</f>
        <v/>
      </c>
    </row>
    <row r="909" spans="3:3" hidden="1" x14ac:dyDescent="0.3">
      <c r="C909" t="str">
        <f>IF(B909="","",VLOOKUP(B909,'CSI Codes'!$C$4:$D$13,2,))</f>
        <v/>
      </c>
    </row>
    <row r="910" spans="3:3" hidden="1" x14ac:dyDescent="0.3">
      <c r="C910" t="str">
        <f>IF(B910="","",VLOOKUP(B910,'CSI Codes'!$C$4:$D$13,2,))</f>
        <v/>
      </c>
    </row>
    <row r="911" spans="3:3" hidden="1" x14ac:dyDescent="0.3">
      <c r="C911" t="str">
        <f>IF(B911="","",VLOOKUP(B911,'CSI Codes'!$C$4:$D$13,2,))</f>
        <v/>
      </c>
    </row>
    <row r="912" spans="3:3" hidden="1" x14ac:dyDescent="0.3">
      <c r="C912" t="str">
        <f>IF(B912="","",VLOOKUP(B912,'CSI Codes'!$C$4:$D$13,2,))</f>
        <v/>
      </c>
    </row>
    <row r="913" spans="3:3" hidden="1" x14ac:dyDescent="0.3">
      <c r="C913" t="str">
        <f>IF(B913="","",VLOOKUP(B913,'CSI Codes'!$C$4:$D$13,2,))</f>
        <v/>
      </c>
    </row>
    <row r="914" spans="3:3" hidden="1" x14ac:dyDescent="0.3">
      <c r="C914" t="str">
        <f>IF(B914="","",VLOOKUP(B914,'CSI Codes'!$C$4:$D$13,2,))</f>
        <v/>
      </c>
    </row>
    <row r="915" spans="3:3" hidden="1" x14ac:dyDescent="0.3">
      <c r="C915" t="str">
        <f>IF(B915="","",VLOOKUP(B915,'CSI Codes'!$C$4:$D$13,2,))</f>
        <v/>
      </c>
    </row>
    <row r="916" spans="3:3" hidden="1" x14ac:dyDescent="0.3">
      <c r="C916" t="str">
        <f>IF(B916="","",VLOOKUP(B916,'CSI Codes'!$C$4:$D$13,2,))</f>
        <v/>
      </c>
    </row>
    <row r="917" spans="3:3" hidden="1" x14ac:dyDescent="0.3">
      <c r="C917" t="str">
        <f>IF(B917="","",VLOOKUP(B917,'CSI Codes'!$C$4:$D$13,2,))</f>
        <v/>
      </c>
    </row>
    <row r="918" spans="3:3" hidden="1" x14ac:dyDescent="0.3">
      <c r="C918" t="str">
        <f>IF(B918="","",VLOOKUP(B918,'CSI Codes'!$C$4:$D$13,2,))</f>
        <v/>
      </c>
    </row>
    <row r="919" spans="3:3" hidden="1" x14ac:dyDescent="0.3">
      <c r="C919" t="str">
        <f>IF(B919="","",VLOOKUP(B919,'CSI Codes'!$C$4:$D$13,2,))</f>
        <v/>
      </c>
    </row>
    <row r="920" spans="3:3" hidden="1" x14ac:dyDescent="0.3">
      <c r="C920" t="str">
        <f>IF(B920="","",VLOOKUP(B920,'CSI Codes'!$C$4:$D$13,2,))</f>
        <v/>
      </c>
    </row>
    <row r="921" spans="3:3" hidden="1" x14ac:dyDescent="0.3">
      <c r="C921" t="str">
        <f>IF(B921="","",VLOOKUP(B921,'CSI Codes'!$C$4:$D$13,2,))</f>
        <v/>
      </c>
    </row>
    <row r="922" spans="3:3" hidden="1" x14ac:dyDescent="0.3">
      <c r="C922" t="str">
        <f>IF(B922="","",VLOOKUP(B922,'CSI Codes'!$C$4:$D$13,2,))</f>
        <v/>
      </c>
    </row>
    <row r="923" spans="3:3" hidden="1" x14ac:dyDescent="0.3">
      <c r="C923" t="str">
        <f>IF(B923="","",VLOOKUP(B923,'CSI Codes'!$C$4:$D$13,2,))</f>
        <v/>
      </c>
    </row>
    <row r="924" spans="3:3" hidden="1" x14ac:dyDescent="0.3">
      <c r="C924" t="str">
        <f>IF(B924="","",VLOOKUP(B924,'CSI Codes'!$C$4:$D$13,2,))</f>
        <v/>
      </c>
    </row>
    <row r="925" spans="3:3" hidden="1" x14ac:dyDescent="0.3">
      <c r="C925" t="str">
        <f>IF(B925="","",VLOOKUP(B925,'CSI Codes'!$C$4:$D$13,2,))</f>
        <v/>
      </c>
    </row>
    <row r="926" spans="3:3" hidden="1" x14ac:dyDescent="0.3">
      <c r="C926" t="str">
        <f>IF(B926="","",VLOOKUP(B926,'CSI Codes'!$C$4:$D$13,2,))</f>
        <v/>
      </c>
    </row>
    <row r="927" spans="3:3" hidden="1" x14ac:dyDescent="0.3">
      <c r="C927" t="str">
        <f>IF(B927="","",VLOOKUP(B927,'CSI Codes'!$C$4:$D$13,2,))</f>
        <v/>
      </c>
    </row>
    <row r="928" spans="3:3" hidden="1" x14ac:dyDescent="0.3">
      <c r="C928" t="str">
        <f>IF(B928="","",VLOOKUP(B928,'CSI Codes'!$C$4:$D$13,2,))</f>
        <v/>
      </c>
    </row>
    <row r="929" spans="3:3" hidden="1" x14ac:dyDescent="0.3">
      <c r="C929" t="str">
        <f>IF(B929="","",VLOOKUP(B929,'CSI Codes'!$C$4:$D$13,2,))</f>
        <v/>
      </c>
    </row>
    <row r="930" spans="3:3" hidden="1" x14ac:dyDescent="0.3">
      <c r="C930" t="str">
        <f>IF(B930="","",VLOOKUP(B930,'CSI Codes'!$C$4:$D$13,2,))</f>
        <v/>
      </c>
    </row>
    <row r="931" spans="3:3" hidden="1" x14ac:dyDescent="0.3">
      <c r="C931" t="str">
        <f>IF(B931="","",VLOOKUP(B931,'CSI Codes'!$C$4:$D$13,2,))</f>
        <v/>
      </c>
    </row>
    <row r="932" spans="3:3" hidden="1" x14ac:dyDescent="0.3">
      <c r="C932" t="str">
        <f>IF(B932="","",VLOOKUP(B932,'CSI Codes'!$C$4:$D$13,2,))</f>
        <v/>
      </c>
    </row>
    <row r="933" spans="3:3" hidden="1" x14ac:dyDescent="0.3">
      <c r="C933" t="str">
        <f>IF(B933="","",VLOOKUP(B933,'CSI Codes'!$C$4:$D$13,2,))</f>
        <v/>
      </c>
    </row>
    <row r="934" spans="3:3" hidden="1" x14ac:dyDescent="0.3">
      <c r="C934" t="str">
        <f>IF(B934="","",VLOOKUP(B934,'CSI Codes'!$C$4:$D$13,2,))</f>
        <v/>
      </c>
    </row>
    <row r="935" spans="3:3" hidden="1" x14ac:dyDescent="0.3">
      <c r="C935" t="str">
        <f>IF(B935="","",VLOOKUP(B935,'CSI Codes'!$C$4:$D$13,2,))</f>
        <v/>
      </c>
    </row>
    <row r="936" spans="3:3" hidden="1" x14ac:dyDescent="0.3">
      <c r="C936" t="str">
        <f>IF(B936="","",VLOOKUP(B936,'CSI Codes'!$C$4:$D$13,2,))</f>
        <v/>
      </c>
    </row>
    <row r="937" spans="3:3" hidden="1" x14ac:dyDescent="0.3">
      <c r="C937" t="str">
        <f>IF(B937="","",VLOOKUP(B937,'CSI Codes'!$C$4:$D$13,2,))</f>
        <v/>
      </c>
    </row>
    <row r="938" spans="3:3" hidden="1" x14ac:dyDescent="0.3">
      <c r="C938" t="str">
        <f>IF(B938="","",VLOOKUP(B938,'CSI Codes'!$C$4:$D$13,2,))</f>
        <v/>
      </c>
    </row>
    <row r="939" spans="3:3" hidden="1" x14ac:dyDescent="0.3">
      <c r="C939" t="str">
        <f>IF(B939="","",VLOOKUP(B939,'CSI Codes'!$C$4:$D$13,2,))</f>
        <v/>
      </c>
    </row>
    <row r="940" spans="3:3" hidden="1" x14ac:dyDescent="0.3">
      <c r="C940" t="str">
        <f>IF(B940="","",VLOOKUP(B940,'CSI Codes'!$C$4:$D$13,2,))</f>
        <v/>
      </c>
    </row>
    <row r="941" spans="3:3" hidden="1" x14ac:dyDescent="0.3">
      <c r="C941" t="str">
        <f>IF(B941="","",VLOOKUP(B941,'CSI Codes'!$C$4:$D$13,2,))</f>
        <v/>
      </c>
    </row>
    <row r="942" spans="3:3" hidden="1" x14ac:dyDescent="0.3">
      <c r="C942" t="str">
        <f>IF(B942="","",VLOOKUP(B942,'CSI Codes'!$C$4:$D$13,2,))</f>
        <v/>
      </c>
    </row>
    <row r="943" spans="3:3" hidden="1" x14ac:dyDescent="0.3">
      <c r="C943" t="str">
        <f>IF(B943="","",VLOOKUP(B943,'CSI Codes'!$C$4:$D$13,2,))</f>
        <v/>
      </c>
    </row>
    <row r="944" spans="3:3" hidden="1" x14ac:dyDescent="0.3">
      <c r="C944" t="str">
        <f>IF(B944="","",VLOOKUP(B944,'CSI Codes'!$C$4:$D$13,2,))</f>
        <v/>
      </c>
    </row>
    <row r="945" spans="3:3" hidden="1" x14ac:dyDescent="0.3">
      <c r="C945" t="str">
        <f>IF(B945="","",VLOOKUP(B945,'CSI Codes'!$C$4:$D$13,2,))</f>
        <v/>
      </c>
    </row>
    <row r="946" spans="3:3" hidden="1" x14ac:dyDescent="0.3">
      <c r="C946" t="str">
        <f>IF(B946="","",VLOOKUP(B946,'CSI Codes'!$C$4:$D$13,2,))</f>
        <v/>
      </c>
    </row>
    <row r="947" spans="3:3" hidden="1" x14ac:dyDescent="0.3">
      <c r="C947" t="str">
        <f>IF(B947="","",VLOOKUP(B947,'CSI Codes'!$C$4:$D$13,2,))</f>
        <v/>
      </c>
    </row>
    <row r="948" spans="3:3" hidden="1" x14ac:dyDescent="0.3">
      <c r="C948" t="str">
        <f>IF(B948="","",VLOOKUP(B948,'CSI Codes'!$C$4:$D$13,2,))</f>
        <v/>
      </c>
    </row>
    <row r="949" spans="3:3" hidden="1" x14ac:dyDescent="0.3">
      <c r="C949" t="str">
        <f>IF(B949="","",VLOOKUP(B949,'CSI Codes'!$C$4:$D$13,2,))</f>
        <v/>
      </c>
    </row>
    <row r="950" spans="3:3" hidden="1" x14ac:dyDescent="0.3">
      <c r="C950" t="str">
        <f>IF(B950="","",VLOOKUP(B950,'CSI Codes'!$C$4:$D$13,2,))</f>
        <v/>
      </c>
    </row>
    <row r="951" spans="3:3" hidden="1" x14ac:dyDescent="0.3">
      <c r="C951" t="str">
        <f>IF(B951="","",VLOOKUP(B951,'CSI Codes'!$C$4:$D$13,2,))</f>
        <v/>
      </c>
    </row>
    <row r="952" spans="3:3" hidden="1" x14ac:dyDescent="0.3">
      <c r="C952" t="str">
        <f>IF(B952="","",VLOOKUP(B952,'CSI Codes'!$C$4:$D$13,2,))</f>
        <v/>
      </c>
    </row>
    <row r="953" spans="3:3" hidden="1" x14ac:dyDescent="0.3">
      <c r="C953" t="str">
        <f>IF(B953="","",VLOOKUP(B953,'CSI Codes'!$C$4:$D$13,2,))</f>
        <v/>
      </c>
    </row>
    <row r="954" spans="3:3" hidden="1" x14ac:dyDescent="0.3">
      <c r="C954" t="str">
        <f>IF(B954="","",VLOOKUP(B954,'CSI Codes'!$C$4:$D$13,2,))</f>
        <v/>
      </c>
    </row>
    <row r="955" spans="3:3" hidden="1" x14ac:dyDescent="0.3">
      <c r="C955" t="str">
        <f>IF(B955="","",VLOOKUP(B955,'CSI Codes'!$C$4:$D$13,2,))</f>
        <v/>
      </c>
    </row>
    <row r="956" spans="3:3" hidden="1" x14ac:dyDescent="0.3">
      <c r="C956" t="str">
        <f>IF(B956="","",VLOOKUP(B956,'CSI Codes'!$C$4:$D$13,2,))</f>
        <v/>
      </c>
    </row>
    <row r="957" spans="3:3" hidden="1" x14ac:dyDescent="0.3">
      <c r="C957" t="str">
        <f>IF(B957="","",VLOOKUP(B957,'CSI Codes'!$C$4:$D$13,2,))</f>
        <v/>
      </c>
    </row>
    <row r="958" spans="3:3" hidden="1" x14ac:dyDescent="0.3">
      <c r="C958" t="str">
        <f>IF(B958="","",VLOOKUP(B958,'CSI Codes'!$C$4:$D$13,2,))</f>
        <v/>
      </c>
    </row>
    <row r="959" spans="3:3" hidden="1" x14ac:dyDescent="0.3">
      <c r="C959" t="str">
        <f>IF(B959="","",VLOOKUP(B959,'CSI Codes'!$C$4:$D$13,2,))</f>
        <v/>
      </c>
    </row>
    <row r="960" spans="3:3" hidden="1" x14ac:dyDescent="0.3">
      <c r="C960" t="str">
        <f>IF(B960="","",VLOOKUP(B960,'CSI Codes'!$C$4:$D$13,2,))</f>
        <v/>
      </c>
    </row>
    <row r="961" spans="3:3" hidden="1" x14ac:dyDescent="0.3">
      <c r="C961" t="str">
        <f>IF(B961="","",VLOOKUP(B961,'CSI Codes'!$C$4:$D$13,2,))</f>
        <v/>
      </c>
    </row>
    <row r="962" spans="3:3" hidden="1" x14ac:dyDescent="0.3">
      <c r="C962" t="str">
        <f>IF(B962="","",VLOOKUP(B962,'CSI Codes'!$C$4:$D$13,2,))</f>
        <v/>
      </c>
    </row>
    <row r="963" spans="3:3" hidden="1" x14ac:dyDescent="0.3">
      <c r="C963" t="str">
        <f>IF(B963="","",VLOOKUP(B963,'CSI Codes'!$C$4:$D$13,2,))</f>
        <v/>
      </c>
    </row>
    <row r="964" spans="3:3" hidden="1" x14ac:dyDescent="0.3">
      <c r="C964" t="str">
        <f>IF(B964="","",VLOOKUP(B964,'CSI Codes'!$C$4:$D$13,2,))</f>
        <v/>
      </c>
    </row>
    <row r="965" spans="3:3" hidden="1" x14ac:dyDescent="0.3">
      <c r="C965" t="str">
        <f>IF(B965="","",VLOOKUP(B965,'CSI Codes'!$C$4:$D$13,2,))</f>
        <v/>
      </c>
    </row>
    <row r="966" spans="3:3" hidden="1" x14ac:dyDescent="0.3">
      <c r="C966" t="str">
        <f>IF(B966="","",VLOOKUP(B966,'CSI Codes'!$C$4:$D$13,2,))</f>
        <v/>
      </c>
    </row>
    <row r="967" spans="3:3" hidden="1" x14ac:dyDescent="0.3">
      <c r="C967" t="str">
        <f>IF(B967="","",VLOOKUP(B967,'CSI Codes'!$C$4:$D$13,2,))</f>
        <v/>
      </c>
    </row>
    <row r="968" spans="3:3" hidden="1" x14ac:dyDescent="0.3">
      <c r="C968" t="str">
        <f>IF(B968="","",VLOOKUP(B968,'CSI Codes'!$C$4:$D$13,2,))</f>
        <v/>
      </c>
    </row>
    <row r="969" spans="3:3" hidden="1" x14ac:dyDescent="0.3">
      <c r="C969" t="str">
        <f>IF(B969="","",VLOOKUP(B969,'CSI Codes'!$C$4:$D$13,2,))</f>
        <v/>
      </c>
    </row>
    <row r="970" spans="3:3" hidden="1" x14ac:dyDescent="0.3">
      <c r="C970" t="str">
        <f>IF(B970="","",VLOOKUP(B970,'CSI Codes'!$C$4:$D$13,2,))</f>
        <v/>
      </c>
    </row>
    <row r="971" spans="3:3" hidden="1" x14ac:dyDescent="0.3">
      <c r="C971" t="str">
        <f>IF(B971="","",VLOOKUP(B971,'CSI Codes'!$C$4:$D$13,2,))</f>
        <v/>
      </c>
    </row>
    <row r="972" spans="3:3" hidden="1" x14ac:dyDescent="0.3">
      <c r="C972" t="str">
        <f>IF(B972="","",VLOOKUP(B972,'CSI Codes'!$C$4:$D$13,2,))</f>
        <v/>
      </c>
    </row>
    <row r="973" spans="3:3" hidden="1" x14ac:dyDescent="0.3">
      <c r="C973" t="str">
        <f>IF(B973="","",VLOOKUP(B973,'CSI Codes'!$C$4:$D$13,2,))</f>
        <v/>
      </c>
    </row>
    <row r="974" spans="3:3" hidden="1" x14ac:dyDescent="0.3">
      <c r="C974" t="str">
        <f>IF(B974="","",VLOOKUP(B974,'CSI Codes'!$C$4:$D$13,2,))</f>
        <v/>
      </c>
    </row>
    <row r="975" spans="3:3" hidden="1" x14ac:dyDescent="0.3">
      <c r="C975" t="str">
        <f>IF(B975="","",VLOOKUP(B975,'CSI Codes'!$C$4:$D$13,2,))</f>
        <v/>
      </c>
    </row>
    <row r="976" spans="3:3" hidden="1" x14ac:dyDescent="0.3">
      <c r="C976" t="str">
        <f>IF(B976="","",VLOOKUP(B976,'CSI Codes'!$C$4:$D$13,2,))</f>
        <v/>
      </c>
    </row>
    <row r="977" spans="3:3" hidden="1" x14ac:dyDescent="0.3">
      <c r="C977" t="str">
        <f>IF(B977="","",VLOOKUP(B977,'CSI Codes'!$C$4:$D$13,2,))</f>
        <v/>
      </c>
    </row>
    <row r="978" spans="3:3" hidden="1" x14ac:dyDescent="0.3">
      <c r="C978" t="str">
        <f>IF(B978="","",VLOOKUP(B978,'CSI Codes'!$C$4:$D$13,2,))</f>
        <v/>
      </c>
    </row>
    <row r="979" spans="3:3" hidden="1" x14ac:dyDescent="0.3">
      <c r="C979" t="str">
        <f>IF(B979="","",VLOOKUP(B979,'CSI Codes'!$C$4:$D$13,2,))</f>
        <v/>
      </c>
    </row>
    <row r="980" spans="3:3" hidden="1" x14ac:dyDescent="0.3">
      <c r="C980" t="str">
        <f>IF(B980="","",VLOOKUP(B980,'CSI Codes'!$C$4:$D$13,2,))</f>
        <v/>
      </c>
    </row>
    <row r="981" spans="3:3" hidden="1" x14ac:dyDescent="0.3">
      <c r="C981" t="str">
        <f>IF(B981="","",VLOOKUP(B981,'CSI Codes'!$C$4:$D$13,2,))</f>
        <v/>
      </c>
    </row>
    <row r="982" spans="3:3" hidden="1" x14ac:dyDescent="0.3">
      <c r="C982" t="str">
        <f>IF(B982="","",VLOOKUP(B982,'CSI Codes'!$C$4:$D$13,2,))</f>
        <v/>
      </c>
    </row>
    <row r="983" spans="3:3" hidden="1" x14ac:dyDescent="0.3">
      <c r="C983" t="str">
        <f>IF(B983="","",VLOOKUP(B983,'CSI Codes'!$C$4:$D$13,2,))</f>
        <v/>
      </c>
    </row>
    <row r="984" spans="3:3" hidden="1" x14ac:dyDescent="0.3">
      <c r="C984" t="str">
        <f>IF(B984="","",VLOOKUP(B984,'CSI Codes'!$C$4:$D$13,2,))</f>
        <v/>
      </c>
    </row>
    <row r="985" spans="3:3" hidden="1" x14ac:dyDescent="0.3">
      <c r="C985" t="str">
        <f>IF(B985="","",VLOOKUP(B985,'CSI Codes'!$C$4:$D$13,2,))</f>
        <v/>
      </c>
    </row>
    <row r="986" spans="3:3" hidden="1" x14ac:dyDescent="0.3">
      <c r="C986" t="str">
        <f>IF(B986="","",VLOOKUP(B986,'CSI Codes'!$C$4:$D$13,2,))</f>
        <v/>
      </c>
    </row>
    <row r="987" spans="3:3" hidden="1" x14ac:dyDescent="0.3">
      <c r="C987" t="str">
        <f>IF(B987="","",VLOOKUP(B987,'CSI Codes'!$C$4:$D$13,2,))</f>
        <v/>
      </c>
    </row>
    <row r="988" spans="3:3" hidden="1" x14ac:dyDescent="0.3">
      <c r="C988" t="str">
        <f>IF(B988="","",VLOOKUP(B988,'CSI Codes'!$C$4:$D$13,2,))</f>
        <v/>
      </c>
    </row>
    <row r="989" spans="3:3" hidden="1" x14ac:dyDescent="0.3">
      <c r="C989" t="str">
        <f>IF(B989="","",VLOOKUP(B989,'CSI Codes'!$C$4:$D$13,2,))</f>
        <v/>
      </c>
    </row>
    <row r="990" spans="3:3" hidden="1" x14ac:dyDescent="0.3">
      <c r="C990" t="str">
        <f>IF(B990="","",VLOOKUP(B990,'CSI Codes'!$C$4:$D$13,2,))</f>
        <v/>
      </c>
    </row>
    <row r="991" spans="3:3" hidden="1" x14ac:dyDescent="0.3">
      <c r="C991" t="str">
        <f>IF(B991="","",VLOOKUP(B991,'CSI Codes'!$C$4:$D$13,2,))</f>
        <v/>
      </c>
    </row>
    <row r="992" spans="3:3" hidden="1" x14ac:dyDescent="0.3">
      <c r="C992" t="str">
        <f>IF(B992="","",VLOOKUP(B992,'CSI Codes'!$C$4:$D$13,2,))</f>
        <v/>
      </c>
    </row>
    <row r="993" spans="3:3" hidden="1" x14ac:dyDescent="0.3">
      <c r="C993" t="str">
        <f>IF(B993="","",VLOOKUP(B993,'CSI Codes'!$C$4:$D$13,2,))</f>
        <v/>
      </c>
    </row>
    <row r="994" spans="3:3" hidden="1" x14ac:dyDescent="0.3">
      <c r="C994" t="str">
        <f>IF(B994="","",VLOOKUP(B994,'CSI Codes'!$C$4:$D$13,2,))</f>
        <v/>
      </c>
    </row>
    <row r="995" spans="3:3" hidden="1" x14ac:dyDescent="0.3">
      <c r="C995" t="str">
        <f>IF(B995="","",VLOOKUP(B995,'CSI Codes'!$C$4:$D$13,2,))</f>
        <v/>
      </c>
    </row>
    <row r="996" spans="3:3" hidden="1" x14ac:dyDescent="0.3">
      <c r="C996" t="str">
        <f>IF(B996="","",VLOOKUP(B996,'CSI Codes'!$C$4:$D$13,2,))</f>
        <v/>
      </c>
    </row>
    <row r="997" spans="3:3" hidden="1" x14ac:dyDescent="0.3">
      <c r="C997" t="str">
        <f>IF(B997="","",VLOOKUP(B997,'CSI Codes'!$C$4:$D$13,2,))</f>
        <v/>
      </c>
    </row>
    <row r="998" spans="3:3" hidden="1" x14ac:dyDescent="0.3">
      <c r="C998" t="str">
        <f>IF(B998="","",VLOOKUP(B998,'CSI Codes'!$C$4:$D$13,2,))</f>
        <v/>
      </c>
    </row>
    <row r="999" spans="3:3" hidden="1" x14ac:dyDescent="0.3">
      <c r="C999" t="str">
        <f>IF(B999="","",VLOOKUP(B999,'CSI Codes'!$C$4:$D$13,2,))</f>
        <v/>
      </c>
    </row>
  </sheetData>
  <autoFilter ref="B3:F999" xr:uid="{00000000-0009-0000-0000-000008000000}">
    <filterColumn colId="0">
      <filters>
        <filter val="Roofing"/>
      </filters>
    </filterColumn>
    <sortState xmlns:xlrd2="http://schemas.microsoft.com/office/spreadsheetml/2017/richdata2" ref="B13:F999">
      <sortCondition ref="D3:D999"/>
    </sortState>
  </autoFilter>
  <sortState xmlns:xlrd2="http://schemas.microsoft.com/office/spreadsheetml/2017/richdata2" ref="M4:N111">
    <sortCondition ref="M4:M111"/>
  </sortState>
  <dataValidations count="4">
    <dataValidation type="list" allowBlank="1" showInputMessage="1" showErrorMessage="1" sqref="B4:B985" xr:uid="{00000000-0002-0000-0800-000000000000}">
      <formula1>System</formula1>
    </dataValidation>
    <dataValidation type="list" allowBlank="1" showInputMessage="1" showErrorMessage="1" sqref="M117 D4:D985" xr:uid="{00000000-0002-0000-0800-000001000000}">
      <formula1>INDIRECT($B4)</formula1>
    </dataValidation>
    <dataValidation type="list" allowBlank="1" showInputMessage="1" showErrorMessage="1" sqref="G4" xr:uid="{00000000-0002-0000-0800-000002000000}">
      <formula1>INDIRECT($C$4)</formula1>
    </dataValidation>
    <dataValidation type="list" allowBlank="1" showInputMessage="1" showErrorMessage="1" sqref="M114:M115" xr:uid="{00000000-0002-0000-0800-000003000000}">
      <formula1>INDIRECT($B110)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FCI</vt:lpstr>
      <vt:lpstr>Enrollment</vt:lpstr>
      <vt:lpstr>PM Program</vt:lpstr>
      <vt:lpstr>Financials</vt:lpstr>
      <vt:lpstr>MountainEmpireInventory</vt:lpstr>
      <vt:lpstr>Charts and Graphs</vt:lpstr>
      <vt:lpstr>MountainEmpire Summary</vt:lpstr>
      <vt:lpstr>Districts</vt:lpstr>
      <vt:lpstr>Systems</vt:lpstr>
      <vt:lpstr>CSI Codes</vt:lpstr>
      <vt:lpstr>Roofing</vt:lpstr>
      <vt:lpstr>Fencing</vt:lpstr>
      <vt:lpstr>Paving</vt:lpstr>
      <vt:lpstr>Plumbing</vt:lpstr>
      <vt:lpstr>Electrical</vt:lpstr>
      <vt:lpstr>LowVoltage</vt:lpstr>
      <vt:lpstr>Finishes</vt:lpstr>
      <vt:lpstr>Openings</vt:lpstr>
      <vt:lpstr>HVAC</vt:lpstr>
      <vt:lpstr>Playground</vt:lpstr>
      <vt:lpstr>MEUSD Schools</vt:lpstr>
      <vt:lpstr>Alpine</vt:lpstr>
      <vt:lpstr>Campo</vt:lpstr>
      <vt:lpstr>CloverFlat</vt:lpstr>
      <vt:lpstr>Condition</vt:lpstr>
      <vt:lpstr>Descanso</vt:lpstr>
      <vt:lpstr>District</vt:lpstr>
      <vt:lpstr>Division</vt:lpstr>
      <vt:lpstr>Divisions</vt:lpstr>
      <vt:lpstr>Electrical</vt:lpstr>
      <vt:lpstr>Fencing</vt:lpstr>
      <vt:lpstr>Finishes</vt:lpstr>
      <vt:lpstr>HVAC</vt:lpstr>
      <vt:lpstr>Jacumba</vt:lpstr>
      <vt:lpstr>JamulDulzura</vt:lpstr>
      <vt:lpstr>JamulDulzuraJamulIntermediate</vt:lpstr>
      <vt:lpstr>JamulDulzuraJamulPrimary</vt:lpstr>
      <vt:lpstr>JamulDulzuraOakGroveMiddleSchool</vt:lpstr>
      <vt:lpstr>JamulDulzuraPrimary</vt:lpstr>
      <vt:lpstr>JDBuilding</vt:lpstr>
      <vt:lpstr>LowVoltage</vt:lpstr>
      <vt:lpstr>MEUSDSchools</vt:lpstr>
      <vt:lpstr>MountainEmpireAltEd</vt:lpstr>
      <vt:lpstr>MountainEmpireHS</vt:lpstr>
      <vt:lpstr>Paving</vt:lpstr>
      <vt:lpstr>PineValley</vt:lpstr>
      <vt:lpstr>Playground</vt:lpstr>
      <vt:lpstr>Plumbing</vt:lpstr>
      <vt:lpstr>Portable</vt:lpstr>
      <vt:lpstr>Potrero</vt:lpstr>
      <vt:lpstr>Roofing</vt:lpstr>
      <vt:lpstr>System</vt:lpstr>
    </vt:vector>
  </TitlesOfParts>
  <Company>SDCOE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sdcoe</dc:creator>
  <cp:lastModifiedBy>Eric Berg</cp:lastModifiedBy>
  <cp:lastPrinted>2016-03-25T20:51:12Z</cp:lastPrinted>
  <dcterms:created xsi:type="dcterms:W3CDTF">2015-11-21T00:20:39Z</dcterms:created>
  <dcterms:modified xsi:type="dcterms:W3CDTF">2019-10-29T17:21:49Z</dcterms:modified>
</cp:coreProperties>
</file>